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charts/chart1.xml" ContentType="application/vnd.openxmlformats-officedocument.drawingml.chart+xml"/>
  <Override PartName="/xl/comments2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alkulyator" sheetId="1" state="visible" r:id="rId3"/>
    <sheet name="Reestr" sheetId="2" state="visible" r:id="rId4"/>
    <sheet name="Oylik grafik" sheetId="3" state="visible" r:id="rId5"/>
    <sheet name="Yordam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G6" authorId="0">
      <text>
        <r>
          <rPr>
            <sz val="10"/>
            <rFont val="Arial"/>
            <family val="2"/>
          </rPr>
          <t xml:space="preserve">Foydali xizmat muddati oylarda. Masalan 5 yil = 60 oy.</t>
        </r>
      </text>
    </comment>
  </commentList>
</comments>
</file>

<file path=xl/sharedStrings.xml><?xml version="1.0" encoding="utf-8"?>
<sst xmlns="http://schemas.openxmlformats.org/spreadsheetml/2006/main" count="110" uniqueCount="101">
  <si>
    <t xml:space="preserve">AMORTIZATSIYA KALKULYATORI (bitta aktiv uchun)</t>
  </si>
  <si>
    <t xml:space="preserve">Sariq kataklarni to'ldiring — qolgani avtomatik hisoblanadi.</t>
  </si>
  <si>
    <t xml:space="preserve">KIRITILADIGAN MA'LUMOTLAR</t>
  </si>
  <si>
    <t xml:space="preserve">Aktiv nomi</t>
  </si>
  <si>
    <t xml:space="preserve">Yengil avtomobil Chevrolet Cobalt</t>
  </si>
  <si>
    <t xml:space="preserve">Boshlang'ich qiymat (so'm)</t>
  </si>
  <si>
    <t xml:space="preserve">Tugatish (qoldiq) qiymati (so'm)</t>
  </si>
  <si>
    <t xml:space="preserve">Foydali xizmat muddati (yil)</t>
  </si>
  <si>
    <t xml:space="preserve">Foydalanishga topshirilgan sana</t>
  </si>
  <si>
    <t xml:space="preserve">Amortizatsiya usuli</t>
  </si>
  <si>
    <t xml:space="preserve">To'g'ri chiziqli</t>
  </si>
  <si>
    <t xml:space="preserve">← ro'yxatdan tanlang</t>
  </si>
  <si>
    <t xml:space="preserve">Koeffitsient (kamayib boruvchi qoldiq usuli uchun)</t>
  </si>
  <si>
    <t xml:space="preserve">← odatda 2 (ikki baravar)</t>
  </si>
  <si>
    <t xml:space="preserve">Hisob sanasi</t>
  </si>
  <si>
    <t xml:space="preserve">← qaysi sanaga hisoblash kerak</t>
  </si>
  <si>
    <t xml:space="preserve">NATIJALAR</t>
  </si>
  <si>
    <t xml:space="preserve">Amortizatsiya boshlanadigan sana</t>
  </si>
  <si>
    <t xml:space="preserve">Amortizatsiya qilinadigan qiymat</t>
  </si>
  <si>
    <t xml:space="preserve">Yillik norma (to'g'ri chiziqli bo'yicha)</t>
  </si>
  <si>
    <t xml:space="preserve">Hisob sanasigacha o'tgan oylar</t>
  </si>
  <si>
    <t xml:space="preserve">Hisob sanasi oyidagi amortizatsiya</t>
  </si>
  <si>
    <t xml:space="preserve">Yil boshidan hisob sanasigacha</t>
  </si>
  <si>
    <t xml:space="preserve">Jamg'arilgan amortizatsiya (hisob sanasiga)</t>
  </si>
  <si>
    <t xml:space="preserve">Qoldiq (balans) qiymati</t>
  </si>
  <si>
    <t xml:space="preserve">Holat</t>
  </si>
  <si>
    <t xml:space="preserve">Provodka:</t>
  </si>
  <si>
    <t xml:space="preserve">Dt 2010 / 2510 / 9410 / 9420  —  Kt 0200 (asosiy vosita) yoki Kt 0500 (nomoddiy aktiv)</t>
  </si>
  <si>
    <t xml:space="preserve">AMORTIZATSIYA GRAFIGI (yillar bo'yicha)</t>
  </si>
  <si>
    <t xml:space="preserve">Har bir yil — foydalanishga topshirilgandan keyingi oydan boshlab 12 oy.</t>
  </si>
  <si>
    <t xml:space="preserve">Yil №</t>
  </si>
  <si>
    <t xml:space="preserve">Davr boshi</t>
  </si>
  <si>
    <t xml:space="preserve">Davr oxiri</t>
  </si>
  <si>
    <t xml:space="preserve">Yillik amortizatsiya</t>
  </si>
  <si>
    <t xml:space="preserve">Oylik (o'rtacha)</t>
  </si>
  <si>
    <t xml:space="preserve">Jamg'arilgan amortizatsiya</t>
  </si>
  <si>
    <t xml:space="preserve">Qoldiq qiymat</t>
  </si>
  <si>
    <t xml:space="preserve">ASOSIY VOSITALAR VA NOMODDIY AKTIVLAR REESTRI (to'g'ri chiziqli usul, oylik)</t>
  </si>
  <si>
    <t xml:space="preserve">Hisobot oyi (istalgan sana):</t>
  </si>
  <si>
    <t xml:space="preserve">Sariq kataklarni to'ldiring (100 tagacha aktiv). Namuna qatorlarni o'chirib, o'zingiznikini yozing.</t>
  </si>
  <si>
    <t xml:space="preserve">JAMI</t>
  </si>
  <si>
    <t xml:space="preserve">№</t>
  </si>
  <si>
    <t xml:space="preserve">Inventar raqami</t>
  </si>
  <si>
    <t xml:space="preserve">Hisob (schyot)</t>
  </si>
  <si>
    <t xml:space="preserve">Boshlang'ich qiymat</t>
  </si>
  <si>
    <t xml:space="preserve">Tugatish qiymati</t>
  </si>
  <si>
    <t xml:space="preserve">Muddat (oy)</t>
  </si>
  <si>
    <t xml:space="preserve">Amortizatsiya boshlanishi</t>
  </si>
  <si>
    <t xml:space="preserve">Oylik amortizatsiya</t>
  </si>
  <si>
    <t xml:space="preserve">O'tgan oylar</t>
  </si>
  <si>
    <t xml:space="preserve">Hisobot oyi amortizatsiyasi</t>
  </si>
  <si>
    <t xml:space="preserve">Yil boshidan</t>
  </si>
  <si>
    <t xml:space="preserve">Noutbuk HP ProBook 450</t>
  </si>
  <si>
    <t xml:space="preserve">INV-001</t>
  </si>
  <si>
    <t xml:space="preserve">0150</t>
  </si>
  <si>
    <t xml:space="preserve">Chevrolet Cobalt</t>
  </si>
  <si>
    <t xml:space="preserve">INV-002</t>
  </si>
  <si>
    <t xml:space="preserve">0160</t>
  </si>
  <si>
    <t xml:space="preserve">Ofis mebeli to'plami</t>
  </si>
  <si>
    <t xml:space="preserve">INV-003</t>
  </si>
  <si>
    <t xml:space="preserve">0140</t>
  </si>
  <si>
    <t xml:space="preserve">1C dasturi litsenziyasi (NMA)</t>
  </si>
  <si>
    <t xml:space="preserve">INV-004</t>
  </si>
  <si>
    <t xml:space="preserve">0400</t>
  </si>
  <si>
    <t xml:space="preserve">Printer Canon</t>
  </si>
  <si>
    <t xml:space="preserve">INV-005</t>
  </si>
  <si>
    <t xml:space="preserve">OYLIK AMORTIZATSIYA GRAFIGI (Reestrdagi barcha aktivlar)</t>
  </si>
  <si>
    <t xml:space="preserve">Yil:</t>
  </si>
  <si>
    <t xml:space="preserve">← boshqa yilni ko'rish uchun raqam yozing (masalan 2027)</t>
  </si>
  <si>
    <t xml:space="preserve">Yanvar</t>
  </si>
  <si>
    <t xml:space="preserve">Fevral</t>
  </si>
  <si>
    <t xml:space="preserve">Mart</t>
  </si>
  <si>
    <t xml:space="preserve">Aprel</t>
  </si>
  <si>
    <t xml:space="preserve">May</t>
  </si>
  <si>
    <t xml:space="preserve">Iyun</t>
  </si>
  <si>
    <t xml:space="preserve">Iyul</t>
  </si>
  <si>
    <t xml:space="preserve">Avgust</t>
  </si>
  <si>
    <t xml:space="preserve">Sentyabr</t>
  </si>
  <si>
    <t xml:space="preserve">Oktyabr</t>
  </si>
  <si>
    <t xml:space="preserve">Noyabr</t>
  </si>
  <si>
    <t xml:space="preserve">Dekabr</t>
  </si>
  <si>
    <t xml:space="preserve">Yil bo'yicha jami</t>
  </si>
  <si>
    <t xml:space="preserve">oy oxiri</t>
  </si>
  <si>
    <t xml:space="preserve">QANDAY FOYDALANISH</t>
  </si>
  <si>
    <t xml:space="preserve">1. Sariq kataklar — siz to'ldiradigan joylar (ko'k matn). Qolgan kataklar formulalar, ularni o'zgartirmang.</t>
  </si>
  <si>
    <t xml:space="preserve">2. Kalkulyator — bitta aktiv uchun tez hisob: 3 xil usul, hisob sanasiga jamg'arilgan amortizatsiya va qoldiq qiymat, yillik grafik.</t>
  </si>
  <si>
    <t xml:space="preserve">3. Reestr — 100 tagacha aktiv. Hisobot oyini C3 ga yozing: shu oy amortizatsiyasi, yil boshidan va jamg'arilgan summa chiqadi.</t>
  </si>
  <si>
    <t xml:space="preserve">4. Oylik grafik — Reestrdagi aktivlar bo'yicha tanlangan yilning 12 oyi kesimida amortizatsiya.</t>
  </si>
  <si>
    <t xml:space="preserve">HISOBLASH QOIDALARI</t>
  </si>
  <si>
    <t xml:space="preserve">• Amortizatsiya aktiv foydalanishga topshirilgan oydan keyingi oyning 1-sanasidan boshlanadi (BHMS 5 / BHMS 7).</t>
  </si>
  <si>
    <t xml:space="preserve">• To'g'ri chiziqli usul: oylik summa = (boshlang'ich qiymat − tugatish qiymati) / muddat (oy).</t>
  </si>
  <si>
    <t xml:space="preserve">• Yaxlitlash farqi oxirgi oyga tushadi — jamg'arilgan summa hech qachon amortizatsiya qilinadigan qiymatdan oshmaydi.</t>
  </si>
  <si>
    <t xml:space="preserve">• Kamayib boruvchi qoldiq usuli: Excel VDB funksiyasi; qoldiq kamayib ketganda avtomatik to'g'ri chiziqliga o'tadi.</t>
  </si>
  <si>
    <t xml:space="preserve">• Yillar yig'indisi usuli: Excel SYD funksiyasi. Ikki usulda ham yil ichidagi oylar teng bo'linadi.</t>
  </si>
  <si>
    <t xml:space="preserve">• Aktiv chiqib ketsa (sotilsa, hisobdan chiqarilsa) — Reestrdan qatorni o'chiring yoki alohida hisoblang.</t>
  </si>
  <si>
    <t xml:space="preserve">PROVODKALAR</t>
  </si>
  <si>
    <t xml:space="preserve">Dt 2010 / 2510 / 9410 / 9420   Kt 0200 — asosiy vositalar eskirishi hisoblandi</t>
  </si>
  <si>
    <t xml:space="preserve">Dt 2010 / 2510 / 9410 / 9420   Kt 0500 — nomoddiy aktivlar amortizatsiyasi hisoblandi</t>
  </si>
  <si>
    <t xml:space="preserve">ESLATMA</t>
  </si>
  <si>
    <t xml:space="preserve">Bu buxgalteriya amortizatsiyasi. Foyda solig'i uchun Soliq kodeksidagi eng yuqori normalar alohida tekshiriladi.</t>
  </si>
  <si>
    <t xml:space="preserve">Namuna qatorlar (Cobalt, noutbuk va h.k.) — format ko'rsatish uchun, o'chirib tashlashingiz mumkin.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</si>
</sst>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.00;\-#,##0.00;\-"/>
    <numFmt numFmtId="166" formatCode="0"/>
    <numFmt numFmtId="167" formatCode="dd\.mm\.yyyy"/>
    <numFmt numFmtId="168" formatCode="0.0"/>
    <numFmt numFmtId="169" formatCode="0.00%"/>
    <numFmt numFmtId="170" formatCode="General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4E78"/>
      <name val="Arial"/>
      <family val="0"/>
      <charset val="1"/>
    </font>
    <font>
      <i val="true"/>
      <sz val="11"/>
      <color rgb="FF595959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9"/>
      <color rgb="FF595959"/>
      <name val="Arial"/>
      <family val="0"/>
      <charset val="1"/>
    </font>
    <font>
      <sz val="11"/>
      <color rgb="FFFFFFFF"/>
      <name val="Arial"/>
      <family val="0"/>
      <charset val="1"/>
    </font>
    <font>
      <sz val="9"/>
      <name val="Arial"/>
      <family val="0"/>
      <charset val="1"/>
    </font>
    <font>
      <b val="true"/>
      <sz val="12"/>
      <color rgb="FF1F4E78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sz val="10"/>
      <name val="Arial"/>
      <family val="2"/>
    </font>
    <font>
      <sz val="8"/>
      <color rgb="FF595959"/>
      <name val="Arial"/>
      <family val="0"/>
      <charset val="1"/>
    </font>
    <font>
      <sz val="10"/>
      <color rgb="FF00000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DDEBF7"/>
        <bgColor rgb="FFE2EFDA"/>
      </patternFill>
    </fill>
    <fill>
      <patternFill patternType="solid">
        <fgColor rgb="FFFFF2CC"/>
        <bgColor rgb="FFE2EFDA"/>
      </patternFill>
    </fill>
    <fill>
      <patternFill patternType="solid">
        <fgColor rgb="FFE2EFDA"/>
        <bgColor rgb="FFDDEBF7"/>
      </patternFill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78787"/>
      <rgbColor rgb="FF9999FF"/>
      <rgbColor rgb="FF993366"/>
      <rgbColor rgb="FFFFF2CC"/>
      <rgbColor rgb="FFDD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4F81BD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Yillik amortizatsiya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Kalkulyator!D30</c:f>
              <c:strCache>
                <c:ptCount val="1"/>
                <c:pt idx="0">
                  <c:v>Yillik amortizatsiya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Kalkulyator!$A$31:$A$40</c:f>
              <c:strCach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strCache>
            </c:strRef>
          </c:cat>
          <c:val>
            <c:numRef>
              <c:f>Kalkulyator!$D$31:$D$40</c:f>
              <c:numCache>
                <c:formatCode>#,##0.00;\-#,##0.00;\-</c:formatCode>
                <c:ptCount val="10"/>
                <c:pt idx="0">
                  <c:v>36000000</c:v>
                </c:pt>
                <c:pt idx="1">
                  <c:v>36000000</c:v>
                </c:pt>
                <c:pt idx="2">
                  <c:v>36000000</c:v>
                </c:pt>
                <c:pt idx="3">
                  <c:v>36000000</c:v>
                </c:pt>
                <c:pt idx="4">
                  <c:v>36000000</c:v>
                </c:pt>
              </c:numCache>
            </c:numRef>
          </c:val>
        </c:ser>
        <c:gapWidth val="150"/>
        <c:overlap val="0"/>
        <c:axId val="59156593"/>
        <c:axId val="93905413"/>
      </c:barChart>
      <c:catAx>
        <c:axId val="5915659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3905413"/>
        <c:crosses val="autoZero"/>
        <c:auto val="1"/>
        <c:lblAlgn val="ctr"/>
        <c:lblOffset val="100"/>
        <c:noMultiLvlLbl val="0"/>
      </c:catAx>
      <c:valAx>
        <c:axId val="9390541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so'm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;\-#,##0.00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9156593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1</xdr:row>
      <xdr:rowOff>160560</xdr:rowOff>
    </xdr:from>
    <xdr:to>
      <xdr:col>7</xdr:col>
      <xdr:colOff>332280</xdr:colOff>
      <xdr:row>16</xdr:row>
      <xdr:rowOff>2520</xdr:rowOff>
    </xdr:to>
    <xdr:graphicFrame>
      <xdr:nvGraphicFramePr>
        <xdr:cNvPr id="0" name="Chart 1"/>
        <xdr:cNvGraphicFramePr/>
      </xdr:nvGraphicFramePr>
      <xdr:xfrm>
        <a:off x="6625440" y="380880"/>
        <a:ext cx="575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8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34"/>
    <col collapsed="false" customWidth="true" hidden="false" outlineLevel="0" max="3" min="3" style="0" width="14"/>
    <col collapsed="false" customWidth="true" hidden="false" outlineLevel="0" max="4" min="4" style="0" width="20"/>
    <col collapsed="false" customWidth="true" hidden="false" outlineLevel="0" max="5" min="5" style="0" width="17"/>
    <col collapsed="false" customWidth="true" hidden="false" outlineLevel="0" max="6" min="6" style="0" width="22"/>
    <col collapsed="false" customWidth="true" hidden="false" outlineLevel="0" max="7" min="7" style="0" width="18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  <c r="B3" s="4"/>
    </row>
    <row r="4" customFormat="false" ht="15" hidden="false" customHeight="false" outlineLevel="0" collapsed="false">
      <c r="A4" s="5" t="s">
        <v>3</v>
      </c>
      <c r="B4" s="6" t="s">
        <v>4</v>
      </c>
    </row>
    <row r="5" customFormat="false" ht="15" hidden="false" customHeight="false" outlineLevel="0" collapsed="false">
      <c r="A5" s="5" t="s">
        <v>5</v>
      </c>
      <c r="B5" s="7" t="n">
        <v>180000000</v>
      </c>
    </row>
    <row r="6" customFormat="false" ht="15" hidden="false" customHeight="false" outlineLevel="0" collapsed="false">
      <c r="A6" s="5" t="s">
        <v>6</v>
      </c>
      <c r="B6" s="7" t="n">
        <v>0</v>
      </c>
    </row>
    <row r="7" customFormat="false" ht="15" hidden="false" customHeight="false" outlineLevel="0" collapsed="false">
      <c r="A7" s="5" t="s">
        <v>7</v>
      </c>
      <c r="B7" s="8" t="n">
        <v>5</v>
      </c>
    </row>
    <row r="8" customFormat="false" ht="15" hidden="false" customHeight="false" outlineLevel="0" collapsed="false">
      <c r="A8" s="5" t="s">
        <v>8</v>
      </c>
      <c r="B8" s="9" t="n">
        <v>45731</v>
      </c>
    </row>
    <row r="9" customFormat="false" ht="15" hidden="false" customHeight="false" outlineLevel="0" collapsed="false">
      <c r="A9" s="5" t="s">
        <v>9</v>
      </c>
      <c r="B9" s="6" t="s">
        <v>10</v>
      </c>
      <c r="C9" s="10" t="s">
        <v>11</v>
      </c>
    </row>
    <row r="10" customFormat="false" ht="15" hidden="false" customHeight="false" outlineLevel="0" collapsed="false">
      <c r="A10" s="5" t="s">
        <v>12</v>
      </c>
      <c r="B10" s="11" t="n">
        <v>2</v>
      </c>
      <c r="C10" s="10" t="s">
        <v>13</v>
      </c>
    </row>
    <row r="11" customFormat="false" ht="15" hidden="false" customHeight="false" outlineLevel="0" collapsed="false">
      <c r="A11" s="5" t="s">
        <v>14</v>
      </c>
      <c r="B11" s="9" t="n">
        <v>46326</v>
      </c>
      <c r="C11" s="10" t="s">
        <v>15</v>
      </c>
    </row>
    <row r="13" customFormat="false" ht="15" hidden="false" customHeight="false" outlineLevel="0" collapsed="false">
      <c r="A13" s="3" t="s">
        <v>16</v>
      </c>
      <c r="B13" s="4"/>
    </row>
    <row r="14" customFormat="false" ht="15" hidden="false" customHeight="false" outlineLevel="0" collapsed="false">
      <c r="A14" s="5" t="s">
        <v>17</v>
      </c>
      <c r="B14" s="12" t="n">
        <f aca="false">EOMONTH(B8,0)+1</f>
        <v>45748</v>
      </c>
    </row>
    <row r="15" customFormat="false" ht="15" hidden="false" customHeight="false" outlineLevel="0" collapsed="false">
      <c r="A15" s="5" t="s">
        <v>18</v>
      </c>
      <c r="B15" s="13" t="n">
        <f aca="false">B5-B6</f>
        <v>180000000</v>
      </c>
    </row>
    <row r="16" customFormat="false" ht="15" hidden="false" customHeight="false" outlineLevel="0" collapsed="false">
      <c r="A16" s="5" t="s">
        <v>19</v>
      </c>
      <c r="B16" s="14" t="n">
        <f aca="false">IF(B7&gt;0,1/B7,0)</f>
        <v>0.2</v>
      </c>
    </row>
    <row r="17" customFormat="false" ht="15" hidden="false" customHeight="false" outlineLevel="0" collapsed="false">
      <c r="A17" s="5" t="s">
        <v>20</v>
      </c>
      <c r="B17" s="15" t="n">
        <f aca="false">MAX(0,MIN(B7*12,(YEAR(B11)-YEAR(B14))*12+MONTH(B11)-MONTH(B14)+1))</f>
        <v>19</v>
      </c>
      <c r="E17" s="16" t="n">
        <f aca="false">MAX(0,MIN(B7*12,(YEAR(B11)-YEAR(B14))*12+MONTH(B11)-MONTH(B14)))</f>
        <v>18</v>
      </c>
    </row>
    <row r="18" customFormat="false" ht="15" hidden="false" customHeight="false" outlineLevel="0" collapsed="false">
      <c r="A18" s="17" t="s">
        <v>21</v>
      </c>
      <c r="B18" s="18" t="n">
        <f aca="false">ROUND(B20-ROUND(SUMIF($A$31:$A$80,"&lt;="&amp;INT((E17)/12),$D$31:$D$80)+IF(INT((E17)/12)&lt;$B$7,MOD((E17),12)/12*INDEX($D$31:$D$80,INT((E17)/12)+1),0),2),2)</f>
        <v>3000000</v>
      </c>
      <c r="E18" s="16" t="n">
        <f aca="false">MAX(0,MIN(B7*12,(YEAR(B11)-1-YEAR(B14))*12+12-MONTH(B14)+1))</f>
        <v>9</v>
      </c>
    </row>
    <row r="19" customFormat="false" ht="15" hidden="false" customHeight="false" outlineLevel="0" collapsed="false">
      <c r="A19" s="5" t="s">
        <v>22</v>
      </c>
      <c r="B19" s="13" t="n">
        <f aca="false">ROUND(B20-ROUND(SUMIF($A$31:$A$80,"&lt;="&amp;INT((E18)/12),$D$31:$D$80)+IF(INT((E18)/12)&lt;$B$7,MOD((E18),12)/12*INDEX($D$31:$D$80,INT((E18)/12)+1),0),2),2)</f>
        <v>30000000</v>
      </c>
    </row>
    <row r="20" customFormat="false" ht="15" hidden="false" customHeight="false" outlineLevel="0" collapsed="false">
      <c r="A20" s="17" t="s">
        <v>23</v>
      </c>
      <c r="B20" s="18" t="n">
        <f aca="false">ROUND(SUMIF($A$31:$A$80,"&lt;="&amp;INT((B17)/12),$D$31:$D$80)+IF(INT((B17)/12)&lt;$B$7,MOD((B17),12)/12*INDEX($D$31:$D$80,INT((B17)/12)+1),0),2)</f>
        <v>57000000</v>
      </c>
    </row>
    <row r="21" customFormat="false" ht="15" hidden="false" customHeight="false" outlineLevel="0" collapsed="false">
      <c r="A21" s="17" t="s">
        <v>24</v>
      </c>
      <c r="B21" s="18" t="n">
        <f aca="false">B5-B20</f>
        <v>123000000</v>
      </c>
    </row>
    <row r="22" customFormat="false" ht="15" hidden="false" customHeight="false" outlineLevel="0" collapsed="false">
      <c r="A22" s="5" t="s">
        <v>25</v>
      </c>
      <c r="B22" s="5" t="str">
        <f aca="false">IF((YEAR(B11)-YEAR(B14))*12+MONTH(B11)-MONTH(B14)+1&lt;=0,"Hali boshlanmagan",IF((YEAR(B11)-YEAR(B14))*12+MONTH(B11)-MONTH(B14)+1&gt;B7*12,"To'liq amortizatsiya qilingan","Amortizatsiya qilinmoqda"))</f>
        <v>Amortizatsiya qilinmoqda</v>
      </c>
    </row>
    <row r="24" customFormat="false" ht="15" hidden="false" customHeight="false" outlineLevel="0" collapsed="false">
      <c r="A24" s="19" t="s">
        <v>26</v>
      </c>
      <c r="B24" s="20" t="s">
        <v>27</v>
      </c>
    </row>
    <row r="27" customFormat="false" ht="15" hidden="false" customHeight="false" outlineLevel="0" collapsed="false">
      <c r="A27" s="21" t="s">
        <v>28</v>
      </c>
    </row>
    <row r="28" customFormat="false" ht="15" hidden="false" customHeight="false" outlineLevel="0" collapsed="false">
      <c r="A28" s="10" t="s">
        <v>29</v>
      </c>
    </row>
    <row r="30" customFormat="false" ht="26.85" hidden="false" customHeight="false" outlineLevel="0" collapsed="false">
      <c r="A30" s="22" t="s">
        <v>30</v>
      </c>
      <c r="B30" s="22" t="s">
        <v>31</v>
      </c>
      <c r="C30" s="22" t="s">
        <v>32</v>
      </c>
      <c r="D30" s="22" t="s">
        <v>33</v>
      </c>
      <c r="E30" s="22" t="s">
        <v>34</v>
      </c>
      <c r="F30" s="22" t="s">
        <v>35</v>
      </c>
      <c r="G30" s="22" t="s">
        <v>36</v>
      </c>
    </row>
    <row r="31" customFormat="false" ht="15" hidden="false" customHeight="false" outlineLevel="0" collapsed="false">
      <c r="A31" s="23" t="n">
        <v>1</v>
      </c>
      <c r="B31" s="12" t="n">
        <f aca="false">IF(A31&gt;$B$7,"",EDATE($B$14,(A31-1)*12))</f>
        <v>45748</v>
      </c>
      <c r="C31" s="12" t="n">
        <f aca="false">IF(A31&gt;$B$7,"",EDATE($B$14,A31*12)-1)</f>
        <v>46112</v>
      </c>
      <c r="D31" s="13" t="n">
        <f aca="false">IF(A31&gt;$B$7,"",IF(A31=$B$7,($B$5-$B$6)-0,ROUND(IF($B$9="To'g'ri chiziqli",($B$5-$B$6)/$B$7,IF($B$9="Kamayib boruvchi qoldiq",VDB($B$5,$B$6,$B$7,A31-1,A31,$B$10),SYD($B$5,$B$6,$B$7,A31))),2)))</f>
        <v>36000000</v>
      </c>
      <c r="E31" s="13" t="n">
        <f aca="false">IF(A31&gt;$B$7,"",ROUND(D31/12,2))</f>
        <v>3000000</v>
      </c>
      <c r="F31" s="13" t="n">
        <f aca="false">IF(A31&gt;$B$7,"",SUM($D$31:D31))</f>
        <v>36000000</v>
      </c>
      <c r="G31" s="13" t="n">
        <f aca="false">IF(A31&gt;$B$7,"",$B$5-F31)</f>
        <v>144000000</v>
      </c>
    </row>
    <row r="32" customFormat="false" ht="15" hidden="false" customHeight="false" outlineLevel="0" collapsed="false">
      <c r="A32" s="23" t="n">
        <v>2</v>
      </c>
      <c r="B32" s="12" t="n">
        <f aca="false">IF(A32&gt;$B$7,"",EDATE($B$14,(A32-1)*12))</f>
        <v>46113</v>
      </c>
      <c r="C32" s="12" t="n">
        <f aca="false">IF(A32&gt;$B$7,"",EDATE($B$14,A32*12)-1)</f>
        <v>46477</v>
      </c>
      <c r="D32" s="13" t="n">
        <f aca="false">IF(A32&gt;$B$7,"",IF(A32=$B$7,($B$5-$B$6)-SUM($D$31:D31),ROUND(IF($B$9="To'g'ri chiziqli",($B$5-$B$6)/$B$7,IF($B$9="Kamayib boruvchi qoldiq",VDB($B$5,$B$6,$B$7,A32-1,A32,$B$10),SYD($B$5,$B$6,$B$7,A32))),2)))</f>
        <v>36000000</v>
      </c>
      <c r="E32" s="13" t="n">
        <f aca="false">IF(A32&gt;$B$7,"",ROUND(D32/12,2))</f>
        <v>3000000</v>
      </c>
      <c r="F32" s="13" t="n">
        <f aca="false">IF(A32&gt;$B$7,"",SUM($D$31:D32))</f>
        <v>72000000</v>
      </c>
      <c r="G32" s="13" t="n">
        <f aca="false">IF(A32&gt;$B$7,"",$B$5-F32)</f>
        <v>108000000</v>
      </c>
    </row>
    <row r="33" customFormat="false" ht="15" hidden="false" customHeight="false" outlineLevel="0" collapsed="false">
      <c r="A33" s="23" t="n">
        <v>3</v>
      </c>
      <c r="B33" s="12" t="n">
        <f aca="false">IF(A33&gt;$B$7,"",EDATE($B$14,(A33-1)*12))</f>
        <v>46478</v>
      </c>
      <c r="C33" s="12" t="n">
        <f aca="false">IF(A33&gt;$B$7,"",EDATE($B$14,A33*12)-1)</f>
        <v>46843</v>
      </c>
      <c r="D33" s="13" t="n">
        <f aca="false">IF(A33&gt;$B$7,"",IF(A33=$B$7,($B$5-$B$6)-SUM($D$31:D32),ROUND(IF($B$9="To'g'ri chiziqli",($B$5-$B$6)/$B$7,IF($B$9="Kamayib boruvchi qoldiq",VDB($B$5,$B$6,$B$7,A33-1,A33,$B$10),SYD($B$5,$B$6,$B$7,A33))),2)))</f>
        <v>36000000</v>
      </c>
      <c r="E33" s="13" t="n">
        <f aca="false">IF(A33&gt;$B$7,"",ROUND(D33/12,2))</f>
        <v>3000000</v>
      </c>
      <c r="F33" s="13" t="n">
        <f aca="false">IF(A33&gt;$B$7,"",SUM($D$31:D33))</f>
        <v>108000000</v>
      </c>
      <c r="G33" s="13" t="n">
        <f aca="false">IF(A33&gt;$B$7,"",$B$5-F33)</f>
        <v>72000000</v>
      </c>
    </row>
    <row r="34" customFormat="false" ht="15" hidden="false" customHeight="false" outlineLevel="0" collapsed="false">
      <c r="A34" s="23" t="n">
        <v>4</v>
      </c>
      <c r="B34" s="12" t="n">
        <f aca="false">IF(A34&gt;$B$7,"",EDATE($B$14,(A34-1)*12))</f>
        <v>46844</v>
      </c>
      <c r="C34" s="12" t="n">
        <f aca="false">IF(A34&gt;$B$7,"",EDATE($B$14,A34*12)-1)</f>
        <v>47208</v>
      </c>
      <c r="D34" s="13" t="n">
        <f aca="false">IF(A34&gt;$B$7,"",IF(A34=$B$7,($B$5-$B$6)-SUM($D$31:D33),ROUND(IF($B$9="To'g'ri chiziqli",($B$5-$B$6)/$B$7,IF($B$9="Kamayib boruvchi qoldiq",VDB($B$5,$B$6,$B$7,A34-1,A34,$B$10),SYD($B$5,$B$6,$B$7,A34))),2)))</f>
        <v>36000000</v>
      </c>
      <c r="E34" s="13" t="n">
        <f aca="false">IF(A34&gt;$B$7,"",ROUND(D34/12,2))</f>
        <v>3000000</v>
      </c>
      <c r="F34" s="13" t="n">
        <f aca="false">IF(A34&gt;$B$7,"",SUM($D$31:D34))</f>
        <v>144000000</v>
      </c>
      <c r="G34" s="13" t="n">
        <f aca="false">IF(A34&gt;$B$7,"",$B$5-F34)</f>
        <v>36000000</v>
      </c>
    </row>
    <row r="35" customFormat="false" ht="15" hidden="false" customHeight="false" outlineLevel="0" collapsed="false">
      <c r="A35" s="23" t="n">
        <v>5</v>
      </c>
      <c r="B35" s="12" t="n">
        <f aca="false">IF(A35&gt;$B$7,"",EDATE($B$14,(A35-1)*12))</f>
        <v>47209</v>
      </c>
      <c r="C35" s="12" t="n">
        <f aca="false">IF(A35&gt;$B$7,"",EDATE($B$14,A35*12)-1)</f>
        <v>47573</v>
      </c>
      <c r="D35" s="13" t="n">
        <f aca="false">IF(A35&gt;$B$7,"",IF(A35=$B$7,($B$5-$B$6)-SUM($D$31:D34),ROUND(IF($B$9="To'g'ri chiziqli",($B$5-$B$6)/$B$7,IF($B$9="Kamayib boruvchi qoldiq",VDB($B$5,$B$6,$B$7,A35-1,A35,$B$10),SYD($B$5,$B$6,$B$7,A35))),2)))</f>
        <v>36000000</v>
      </c>
      <c r="E35" s="13" t="n">
        <f aca="false">IF(A35&gt;$B$7,"",ROUND(D35/12,2))</f>
        <v>3000000</v>
      </c>
      <c r="F35" s="13" t="n">
        <f aca="false">IF(A35&gt;$B$7,"",SUM($D$31:D35))</f>
        <v>180000000</v>
      </c>
      <c r="G35" s="13" t="n">
        <f aca="false">IF(A35&gt;$B$7,"",$B$5-F35)</f>
        <v>0</v>
      </c>
    </row>
    <row r="36" customFormat="false" ht="15" hidden="false" customHeight="false" outlineLevel="0" collapsed="false">
      <c r="A36" s="23" t="n">
        <v>6</v>
      </c>
      <c r="B36" s="12" t="str">
        <f aca="false">IF(A36&gt;$B$7,"",EDATE($B$14,(A36-1)*12))</f>
        <v/>
      </c>
      <c r="C36" s="12" t="str">
        <f aca="false">IF(A36&gt;$B$7,"",EDATE($B$14,A36*12)-1)</f>
        <v/>
      </c>
      <c r="D36" s="13" t="str">
        <f aca="false">IF(A36&gt;$B$7,"",IF(A36=$B$7,($B$5-$B$6)-SUM($D$31:D35),ROUND(IF($B$9="To'g'ri chiziqli",($B$5-$B$6)/$B$7,IF($B$9="Kamayib boruvchi qoldiq",VDB($B$5,$B$6,$B$7,A36-1,A36,$B$10),SYD($B$5,$B$6,$B$7,A36))),2)))</f>
        <v/>
      </c>
      <c r="E36" s="13" t="str">
        <f aca="false">IF(A36&gt;$B$7,"",ROUND(D36/12,2))</f>
        <v/>
      </c>
      <c r="F36" s="13" t="str">
        <f aca="false">IF(A36&gt;$B$7,"",SUM($D$31:D36))</f>
        <v/>
      </c>
      <c r="G36" s="13" t="str">
        <f aca="false">IF(A36&gt;$B$7,"",$B$5-F36)</f>
        <v/>
      </c>
    </row>
    <row r="37" customFormat="false" ht="15" hidden="false" customHeight="false" outlineLevel="0" collapsed="false">
      <c r="A37" s="23" t="n">
        <v>7</v>
      </c>
      <c r="B37" s="12" t="str">
        <f aca="false">IF(A37&gt;$B$7,"",EDATE($B$14,(A37-1)*12))</f>
        <v/>
      </c>
      <c r="C37" s="12" t="str">
        <f aca="false">IF(A37&gt;$B$7,"",EDATE($B$14,A37*12)-1)</f>
        <v/>
      </c>
      <c r="D37" s="13" t="str">
        <f aca="false">IF(A37&gt;$B$7,"",IF(A37=$B$7,($B$5-$B$6)-SUM($D$31:D36),ROUND(IF($B$9="To'g'ri chiziqli",($B$5-$B$6)/$B$7,IF($B$9="Kamayib boruvchi qoldiq",VDB($B$5,$B$6,$B$7,A37-1,A37,$B$10),SYD($B$5,$B$6,$B$7,A37))),2)))</f>
        <v/>
      </c>
      <c r="E37" s="13" t="str">
        <f aca="false">IF(A37&gt;$B$7,"",ROUND(D37/12,2))</f>
        <v/>
      </c>
      <c r="F37" s="13" t="str">
        <f aca="false">IF(A37&gt;$B$7,"",SUM($D$31:D37))</f>
        <v/>
      </c>
      <c r="G37" s="13" t="str">
        <f aca="false">IF(A37&gt;$B$7,"",$B$5-F37)</f>
        <v/>
      </c>
    </row>
    <row r="38" customFormat="false" ht="15" hidden="false" customHeight="false" outlineLevel="0" collapsed="false">
      <c r="A38" s="23" t="n">
        <v>8</v>
      </c>
      <c r="B38" s="12" t="str">
        <f aca="false">IF(A38&gt;$B$7,"",EDATE($B$14,(A38-1)*12))</f>
        <v/>
      </c>
      <c r="C38" s="12" t="str">
        <f aca="false">IF(A38&gt;$B$7,"",EDATE($B$14,A38*12)-1)</f>
        <v/>
      </c>
      <c r="D38" s="13" t="str">
        <f aca="false">IF(A38&gt;$B$7,"",IF(A38=$B$7,($B$5-$B$6)-SUM($D$31:D37),ROUND(IF($B$9="To'g'ri chiziqli",($B$5-$B$6)/$B$7,IF($B$9="Kamayib boruvchi qoldiq",VDB($B$5,$B$6,$B$7,A38-1,A38,$B$10),SYD($B$5,$B$6,$B$7,A38))),2)))</f>
        <v/>
      </c>
      <c r="E38" s="13" t="str">
        <f aca="false">IF(A38&gt;$B$7,"",ROUND(D38/12,2))</f>
        <v/>
      </c>
      <c r="F38" s="13" t="str">
        <f aca="false">IF(A38&gt;$B$7,"",SUM($D$31:D38))</f>
        <v/>
      </c>
      <c r="G38" s="13" t="str">
        <f aca="false">IF(A38&gt;$B$7,"",$B$5-F38)</f>
        <v/>
      </c>
    </row>
    <row r="39" customFormat="false" ht="15" hidden="false" customHeight="false" outlineLevel="0" collapsed="false">
      <c r="A39" s="23" t="n">
        <v>9</v>
      </c>
      <c r="B39" s="12" t="str">
        <f aca="false">IF(A39&gt;$B$7,"",EDATE($B$14,(A39-1)*12))</f>
        <v/>
      </c>
      <c r="C39" s="12" t="str">
        <f aca="false">IF(A39&gt;$B$7,"",EDATE($B$14,A39*12)-1)</f>
        <v/>
      </c>
      <c r="D39" s="13" t="str">
        <f aca="false">IF(A39&gt;$B$7,"",IF(A39=$B$7,($B$5-$B$6)-SUM($D$31:D38),ROUND(IF($B$9="To'g'ri chiziqli",($B$5-$B$6)/$B$7,IF($B$9="Kamayib boruvchi qoldiq",VDB($B$5,$B$6,$B$7,A39-1,A39,$B$10),SYD($B$5,$B$6,$B$7,A39))),2)))</f>
        <v/>
      </c>
      <c r="E39" s="13" t="str">
        <f aca="false">IF(A39&gt;$B$7,"",ROUND(D39/12,2))</f>
        <v/>
      </c>
      <c r="F39" s="13" t="str">
        <f aca="false">IF(A39&gt;$B$7,"",SUM($D$31:D39))</f>
        <v/>
      </c>
      <c r="G39" s="13" t="str">
        <f aca="false">IF(A39&gt;$B$7,"",$B$5-F39)</f>
        <v/>
      </c>
    </row>
    <row r="40" customFormat="false" ht="15" hidden="false" customHeight="false" outlineLevel="0" collapsed="false">
      <c r="A40" s="23" t="n">
        <v>10</v>
      </c>
      <c r="B40" s="12" t="str">
        <f aca="false">IF(A40&gt;$B$7,"",EDATE($B$14,(A40-1)*12))</f>
        <v/>
      </c>
      <c r="C40" s="12" t="str">
        <f aca="false">IF(A40&gt;$B$7,"",EDATE($B$14,A40*12)-1)</f>
        <v/>
      </c>
      <c r="D40" s="13" t="str">
        <f aca="false">IF(A40&gt;$B$7,"",IF(A40=$B$7,($B$5-$B$6)-SUM($D$31:D39),ROUND(IF($B$9="To'g'ri chiziqli",($B$5-$B$6)/$B$7,IF($B$9="Kamayib boruvchi qoldiq",VDB($B$5,$B$6,$B$7,A40-1,A40,$B$10),SYD($B$5,$B$6,$B$7,A40))),2)))</f>
        <v/>
      </c>
      <c r="E40" s="13" t="str">
        <f aca="false">IF(A40&gt;$B$7,"",ROUND(D40/12,2))</f>
        <v/>
      </c>
      <c r="F40" s="13" t="str">
        <f aca="false">IF(A40&gt;$B$7,"",SUM($D$31:D40))</f>
        <v/>
      </c>
      <c r="G40" s="13" t="str">
        <f aca="false">IF(A40&gt;$B$7,"",$B$5-F40)</f>
        <v/>
      </c>
    </row>
    <row r="41" customFormat="false" ht="15" hidden="false" customHeight="false" outlineLevel="0" collapsed="false">
      <c r="A41" s="23" t="n">
        <v>11</v>
      </c>
      <c r="B41" s="12" t="str">
        <f aca="false">IF(A41&gt;$B$7,"",EDATE($B$14,(A41-1)*12))</f>
        <v/>
      </c>
      <c r="C41" s="12" t="str">
        <f aca="false">IF(A41&gt;$B$7,"",EDATE($B$14,A41*12)-1)</f>
        <v/>
      </c>
      <c r="D41" s="13" t="str">
        <f aca="false">IF(A41&gt;$B$7,"",IF(A41=$B$7,($B$5-$B$6)-SUM($D$31:D40),ROUND(IF($B$9="To'g'ri chiziqli",($B$5-$B$6)/$B$7,IF($B$9="Kamayib boruvchi qoldiq",VDB($B$5,$B$6,$B$7,A41-1,A41,$B$10),SYD($B$5,$B$6,$B$7,A41))),2)))</f>
        <v/>
      </c>
      <c r="E41" s="13" t="str">
        <f aca="false">IF(A41&gt;$B$7,"",ROUND(D41/12,2))</f>
        <v/>
      </c>
      <c r="F41" s="13" t="str">
        <f aca="false">IF(A41&gt;$B$7,"",SUM($D$31:D41))</f>
        <v/>
      </c>
      <c r="G41" s="13" t="str">
        <f aca="false">IF(A41&gt;$B$7,"",$B$5-F41)</f>
        <v/>
      </c>
    </row>
    <row r="42" customFormat="false" ht="15" hidden="false" customHeight="false" outlineLevel="0" collapsed="false">
      <c r="A42" s="23" t="n">
        <v>12</v>
      </c>
      <c r="B42" s="12" t="str">
        <f aca="false">IF(A42&gt;$B$7,"",EDATE($B$14,(A42-1)*12))</f>
        <v/>
      </c>
      <c r="C42" s="12" t="str">
        <f aca="false">IF(A42&gt;$B$7,"",EDATE($B$14,A42*12)-1)</f>
        <v/>
      </c>
      <c r="D42" s="13" t="str">
        <f aca="false">IF(A42&gt;$B$7,"",IF(A42=$B$7,($B$5-$B$6)-SUM($D$31:D41),ROUND(IF($B$9="To'g'ri chiziqli",($B$5-$B$6)/$B$7,IF($B$9="Kamayib boruvchi qoldiq",VDB($B$5,$B$6,$B$7,A42-1,A42,$B$10),SYD($B$5,$B$6,$B$7,A42))),2)))</f>
        <v/>
      </c>
      <c r="E42" s="13" t="str">
        <f aca="false">IF(A42&gt;$B$7,"",ROUND(D42/12,2))</f>
        <v/>
      </c>
      <c r="F42" s="13" t="str">
        <f aca="false">IF(A42&gt;$B$7,"",SUM($D$31:D42))</f>
        <v/>
      </c>
      <c r="G42" s="13" t="str">
        <f aca="false">IF(A42&gt;$B$7,"",$B$5-F42)</f>
        <v/>
      </c>
    </row>
    <row r="43" customFormat="false" ht="15" hidden="false" customHeight="false" outlineLevel="0" collapsed="false">
      <c r="A43" s="23" t="n">
        <v>13</v>
      </c>
      <c r="B43" s="12" t="str">
        <f aca="false">IF(A43&gt;$B$7,"",EDATE($B$14,(A43-1)*12))</f>
        <v/>
      </c>
      <c r="C43" s="12" t="str">
        <f aca="false">IF(A43&gt;$B$7,"",EDATE($B$14,A43*12)-1)</f>
        <v/>
      </c>
      <c r="D43" s="13" t="str">
        <f aca="false">IF(A43&gt;$B$7,"",IF(A43=$B$7,($B$5-$B$6)-SUM($D$31:D42),ROUND(IF($B$9="To'g'ri chiziqli",($B$5-$B$6)/$B$7,IF($B$9="Kamayib boruvchi qoldiq",VDB($B$5,$B$6,$B$7,A43-1,A43,$B$10),SYD($B$5,$B$6,$B$7,A43))),2)))</f>
        <v/>
      </c>
      <c r="E43" s="13" t="str">
        <f aca="false">IF(A43&gt;$B$7,"",ROUND(D43/12,2))</f>
        <v/>
      </c>
      <c r="F43" s="13" t="str">
        <f aca="false">IF(A43&gt;$B$7,"",SUM($D$31:D43))</f>
        <v/>
      </c>
      <c r="G43" s="13" t="str">
        <f aca="false">IF(A43&gt;$B$7,"",$B$5-F43)</f>
        <v/>
      </c>
    </row>
    <row r="44" customFormat="false" ht="15" hidden="false" customHeight="false" outlineLevel="0" collapsed="false">
      <c r="A44" s="23" t="n">
        <v>14</v>
      </c>
      <c r="B44" s="12" t="str">
        <f aca="false">IF(A44&gt;$B$7,"",EDATE($B$14,(A44-1)*12))</f>
        <v/>
      </c>
      <c r="C44" s="12" t="str">
        <f aca="false">IF(A44&gt;$B$7,"",EDATE($B$14,A44*12)-1)</f>
        <v/>
      </c>
      <c r="D44" s="13" t="str">
        <f aca="false">IF(A44&gt;$B$7,"",IF(A44=$B$7,($B$5-$B$6)-SUM($D$31:D43),ROUND(IF($B$9="To'g'ri chiziqli",($B$5-$B$6)/$B$7,IF($B$9="Kamayib boruvchi qoldiq",VDB($B$5,$B$6,$B$7,A44-1,A44,$B$10),SYD($B$5,$B$6,$B$7,A44))),2)))</f>
        <v/>
      </c>
      <c r="E44" s="13" t="str">
        <f aca="false">IF(A44&gt;$B$7,"",ROUND(D44/12,2))</f>
        <v/>
      </c>
      <c r="F44" s="13" t="str">
        <f aca="false">IF(A44&gt;$B$7,"",SUM($D$31:D44))</f>
        <v/>
      </c>
      <c r="G44" s="13" t="str">
        <f aca="false">IF(A44&gt;$B$7,"",$B$5-F44)</f>
        <v/>
      </c>
    </row>
    <row r="45" customFormat="false" ht="15" hidden="false" customHeight="false" outlineLevel="0" collapsed="false">
      <c r="A45" s="23" t="n">
        <v>15</v>
      </c>
      <c r="B45" s="12" t="str">
        <f aca="false">IF(A45&gt;$B$7,"",EDATE($B$14,(A45-1)*12))</f>
        <v/>
      </c>
      <c r="C45" s="12" t="str">
        <f aca="false">IF(A45&gt;$B$7,"",EDATE($B$14,A45*12)-1)</f>
        <v/>
      </c>
      <c r="D45" s="13" t="str">
        <f aca="false">IF(A45&gt;$B$7,"",IF(A45=$B$7,($B$5-$B$6)-SUM($D$31:D44),ROUND(IF($B$9="To'g'ri chiziqli",($B$5-$B$6)/$B$7,IF($B$9="Kamayib boruvchi qoldiq",VDB($B$5,$B$6,$B$7,A45-1,A45,$B$10),SYD($B$5,$B$6,$B$7,A45))),2)))</f>
        <v/>
      </c>
      <c r="E45" s="13" t="str">
        <f aca="false">IF(A45&gt;$B$7,"",ROUND(D45/12,2))</f>
        <v/>
      </c>
      <c r="F45" s="13" t="str">
        <f aca="false">IF(A45&gt;$B$7,"",SUM($D$31:D45))</f>
        <v/>
      </c>
      <c r="G45" s="13" t="str">
        <f aca="false">IF(A45&gt;$B$7,"",$B$5-F45)</f>
        <v/>
      </c>
    </row>
    <row r="46" customFormat="false" ht="15" hidden="false" customHeight="false" outlineLevel="0" collapsed="false">
      <c r="A46" s="23" t="n">
        <v>16</v>
      </c>
      <c r="B46" s="12" t="str">
        <f aca="false">IF(A46&gt;$B$7,"",EDATE($B$14,(A46-1)*12))</f>
        <v/>
      </c>
      <c r="C46" s="12" t="str">
        <f aca="false">IF(A46&gt;$B$7,"",EDATE($B$14,A46*12)-1)</f>
        <v/>
      </c>
      <c r="D46" s="13" t="str">
        <f aca="false">IF(A46&gt;$B$7,"",IF(A46=$B$7,($B$5-$B$6)-SUM($D$31:D45),ROUND(IF($B$9="To'g'ri chiziqli",($B$5-$B$6)/$B$7,IF($B$9="Kamayib boruvchi qoldiq",VDB($B$5,$B$6,$B$7,A46-1,A46,$B$10),SYD($B$5,$B$6,$B$7,A46))),2)))</f>
        <v/>
      </c>
      <c r="E46" s="13" t="str">
        <f aca="false">IF(A46&gt;$B$7,"",ROUND(D46/12,2))</f>
        <v/>
      </c>
      <c r="F46" s="13" t="str">
        <f aca="false">IF(A46&gt;$B$7,"",SUM($D$31:D46))</f>
        <v/>
      </c>
      <c r="G46" s="13" t="str">
        <f aca="false">IF(A46&gt;$B$7,"",$B$5-F46)</f>
        <v/>
      </c>
    </row>
    <row r="47" customFormat="false" ht="15" hidden="false" customHeight="false" outlineLevel="0" collapsed="false">
      <c r="A47" s="23" t="n">
        <v>17</v>
      </c>
      <c r="B47" s="12" t="str">
        <f aca="false">IF(A47&gt;$B$7,"",EDATE($B$14,(A47-1)*12))</f>
        <v/>
      </c>
      <c r="C47" s="12" t="str">
        <f aca="false">IF(A47&gt;$B$7,"",EDATE($B$14,A47*12)-1)</f>
        <v/>
      </c>
      <c r="D47" s="13" t="str">
        <f aca="false">IF(A47&gt;$B$7,"",IF(A47=$B$7,($B$5-$B$6)-SUM($D$31:D46),ROUND(IF($B$9="To'g'ri chiziqli",($B$5-$B$6)/$B$7,IF($B$9="Kamayib boruvchi qoldiq",VDB($B$5,$B$6,$B$7,A47-1,A47,$B$10),SYD($B$5,$B$6,$B$7,A47))),2)))</f>
        <v/>
      </c>
      <c r="E47" s="13" t="str">
        <f aca="false">IF(A47&gt;$B$7,"",ROUND(D47/12,2))</f>
        <v/>
      </c>
      <c r="F47" s="13" t="str">
        <f aca="false">IF(A47&gt;$B$7,"",SUM($D$31:D47))</f>
        <v/>
      </c>
      <c r="G47" s="13" t="str">
        <f aca="false">IF(A47&gt;$B$7,"",$B$5-F47)</f>
        <v/>
      </c>
    </row>
    <row r="48" customFormat="false" ht="15" hidden="false" customHeight="false" outlineLevel="0" collapsed="false">
      <c r="A48" s="23" t="n">
        <v>18</v>
      </c>
      <c r="B48" s="12" t="str">
        <f aca="false">IF(A48&gt;$B$7,"",EDATE($B$14,(A48-1)*12))</f>
        <v/>
      </c>
      <c r="C48" s="12" t="str">
        <f aca="false">IF(A48&gt;$B$7,"",EDATE($B$14,A48*12)-1)</f>
        <v/>
      </c>
      <c r="D48" s="13" t="str">
        <f aca="false">IF(A48&gt;$B$7,"",IF(A48=$B$7,($B$5-$B$6)-SUM($D$31:D47),ROUND(IF($B$9="To'g'ri chiziqli",($B$5-$B$6)/$B$7,IF($B$9="Kamayib boruvchi qoldiq",VDB($B$5,$B$6,$B$7,A48-1,A48,$B$10),SYD($B$5,$B$6,$B$7,A48))),2)))</f>
        <v/>
      </c>
      <c r="E48" s="13" t="str">
        <f aca="false">IF(A48&gt;$B$7,"",ROUND(D48/12,2))</f>
        <v/>
      </c>
      <c r="F48" s="13" t="str">
        <f aca="false">IF(A48&gt;$B$7,"",SUM($D$31:D48))</f>
        <v/>
      </c>
      <c r="G48" s="13" t="str">
        <f aca="false">IF(A48&gt;$B$7,"",$B$5-F48)</f>
        <v/>
      </c>
    </row>
    <row r="49" customFormat="false" ht="15" hidden="false" customHeight="false" outlineLevel="0" collapsed="false">
      <c r="A49" s="23" t="n">
        <v>19</v>
      </c>
      <c r="B49" s="12" t="str">
        <f aca="false">IF(A49&gt;$B$7,"",EDATE($B$14,(A49-1)*12))</f>
        <v/>
      </c>
      <c r="C49" s="12" t="str">
        <f aca="false">IF(A49&gt;$B$7,"",EDATE($B$14,A49*12)-1)</f>
        <v/>
      </c>
      <c r="D49" s="13" t="str">
        <f aca="false">IF(A49&gt;$B$7,"",IF(A49=$B$7,($B$5-$B$6)-SUM($D$31:D48),ROUND(IF($B$9="To'g'ri chiziqli",($B$5-$B$6)/$B$7,IF($B$9="Kamayib boruvchi qoldiq",VDB($B$5,$B$6,$B$7,A49-1,A49,$B$10),SYD($B$5,$B$6,$B$7,A49))),2)))</f>
        <v/>
      </c>
      <c r="E49" s="13" t="str">
        <f aca="false">IF(A49&gt;$B$7,"",ROUND(D49/12,2))</f>
        <v/>
      </c>
      <c r="F49" s="13" t="str">
        <f aca="false">IF(A49&gt;$B$7,"",SUM($D$31:D49))</f>
        <v/>
      </c>
      <c r="G49" s="13" t="str">
        <f aca="false">IF(A49&gt;$B$7,"",$B$5-F49)</f>
        <v/>
      </c>
    </row>
    <row r="50" customFormat="false" ht="15" hidden="false" customHeight="false" outlineLevel="0" collapsed="false">
      <c r="A50" s="23" t="n">
        <v>20</v>
      </c>
      <c r="B50" s="12" t="str">
        <f aca="false">IF(A50&gt;$B$7,"",EDATE($B$14,(A50-1)*12))</f>
        <v/>
      </c>
      <c r="C50" s="12" t="str">
        <f aca="false">IF(A50&gt;$B$7,"",EDATE($B$14,A50*12)-1)</f>
        <v/>
      </c>
      <c r="D50" s="13" t="str">
        <f aca="false">IF(A50&gt;$B$7,"",IF(A50=$B$7,($B$5-$B$6)-SUM($D$31:D49),ROUND(IF($B$9="To'g'ri chiziqli",($B$5-$B$6)/$B$7,IF($B$9="Kamayib boruvchi qoldiq",VDB($B$5,$B$6,$B$7,A50-1,A50,$B$10),SYD($B$5,$B$6,$B$7,A50))),2)))</f>
        <v/>
      </c>
      <c r="E50" s="13" t="str">
        <f aca="false">IF(A50&gt;$B$7,"",ROUND(D50/12,2))</f>
        <v/>
      </c>
      <c r="F50" s="13" t="str">
        <f aca="false">IF(A50&gt;$B$7,"",SUM($D$31:D50))</f>
        <v/>
      </c>
      <c r="G50" s="13" t="str">
        <f aca="false">IF(A50&gt;$B$7,"",$B$5-F50)</f>
        <v/>
      </c>
    </row>
    <row r="51" customFormat="false" ht="15" hidden="false" customHeight="false" outlineLevel="0" collapsed="false">
      <c r="A51" s="23" t="n">
        <v>21</v>
      </c>
      <c r="B51" s="12" t="str">
        <f aca="false">IF(A51&gt;$B$7,"",EDATE($B$14,(A51-1)*12))</f>
        <v/>
      </c>
      <c r="C51" s="12" t="str">
        <f aca="false">IF(A51&gt;$B$7,"",EDATE($B$14,A51*12)-1)</f>
        <v/>
      </c>
      <c r="D51" s="13" t="str">
        <f aca="false">IF(A51&gt;$B$7,"",IF(A51=$B$7,($B$5-$B$6)-SUM($D$31:D50),ROUND(IF($B$9="To'g'ri chiziqli",($B$5-$B$6)/$B$7,IF($B$9="Kamayib boruvchi qoldiq",VDB($B$5,$B$6,$B$7,A51-1,A51,$B$10),SYD($B$5,$B$6,$B$7,A51))),2)))</f>
        <v/>
      </c>
      <c r="E51" s="13" t="str">
        <f aca="false">IF(A51&gt;$B$7,"",ROUND(D51/12,2))</f>
        <v/>
      </c>
      <c r="F51" s="13" t="str">
        <f aca="false">IF(A51&gt;$B$7,"",SUM($D$31:D51))</f>
        <v/>
      </c>
      <c r="G51" s="13" t="str">
        <f aca="false">IF(A51&gt;$B$7,"",$B$5-F51)</f>
        <v/>
      </c>
    </row>
    <row r="52" customFormat="false" ht="15" hidden="false" customHeight="false" outlineLevel="0" collapsed="false">
      <c r="A52" s="23" t="n">
        <v>22</v>
      </c>
      <c r="B52" s="12" t="str">
        <f aca="false">IF(A52&gt;$B$7,"",EDATE($B$14,(A52-1)*12))</f>
        <v/>
      </c>
      <c r="C52" s="12" t="str">
        <f aca="false">IF(A52&gt;$B$7,"",EDATE($B$14,A52*12)-1)</f>
        <v/>
      </c>
      <c r="D52" s="13" t="str">
        <f aca="false">IF(A52&gt;$B$7,"",IF(A52=$B$7,($B$5-$B$6)-SUM($D$31:D51),ROUND(IF($B$9="To'g'ri chiziqli",($B$5-$B$6)/$B$7,IF($B$9="Kamayib boruvchi qoldiq",VDB($B$5,$B$6,$B$7,A52-1,A52,$B$10),SYD($B$5,$B$6,$B$7,A52))),2)))</f>
        <v/>
      </c>
      <c r="E52" s="13" t="str">
        <f aca="false">IF(A52&gt;$B$7,"",ROUND(D52/12,2))</f>
        <v/>
      </c>
      <c r="F52" s="13" t="str">
        <f aca="false">IF(A52&gt;$B$7,"",SUM($D$31:D52))</f>
        <v/>
      </c>
      <c r="G52" s="13" t="str">
        <f aca="false">IF(A52&gt;$B$7,"",$B$5-F52)</f>
        <v/>
      </c>
    </row>
    <row r="53" customFormat="false" ht="15" hidden="false" customHeight="false" outlineLevel="0" collapsed="false">
      <c r="A53" s="23" t="n">
        <v>23</v>
      </c>
      <c r="B53" s="12" t="str">
        <f aca="false">IF(A53&gt;$B$7,"",EDATE($B$14,(A53-1)*12))</f>
        <v/>
      </c>
      <c r="C53" s="12" t="str">
        <f aca="false">IF(A53&gt;$B$7,"",EDATE($B$14,A53*12)-1)</f>
        <v/>
      </c>
      <c r="D53" s="13" t="str">
        <f aca="false">IF(A53&gt;$B$7,"",IF(A53=$B$7,($B$5-$B$6)-SUM($D$31:D52),ROUND(IF($B$9="To'g'ri chiziqli",($B$5-$B$6)/$B$7,IF($B$9="Kamayib boruvchi qoldiq",VDB($B$5,$B$6,$B$7,A53-1,A53,$B$10),SYD($B$5,$B$6,$B$7,A53))),2)))</f>
        <v/>
      </c>
      <c r="E53" s="13" t="str">
        <f aca="false">IF(A53&gt;$B$7,"",ROUND(D53/12,2))</f>
        <v/>
      </c>
      <c r="F53" s="13" t="str">
        <f aca="false">IF(A53&gt;$B$7,"",SUM($D$31:D53))</f>
        <v/>
      </c>
      <c r="G53" s="13" t="str">
        <f aca="false">IF(A53&gt;$B$7,"",$B$5-F53)</f>
        <v/>
      </c>
    </row>
    <row r="54" customFormat="false" ht="15" hidden="false" customHeight="false" outlineLevel="0" collapsed="false">
      <c r="A54" s="23" t="n">
        <v>24</v>
      </c>
      <c r="B54" s="12" t="str">
        <f aca="false">IF(A54&gt;$B$7,"",EDATE($B$14,(A54-1)*12))</f>
        <v/>
      </c>
      <c r="C54" s="12" t="str">
        <f aca="false">IF(A54&gt;$B$7,"",EDATE($B$14,A54*12)-1)</f>
        <v/>
      </c>
      <c r="D54" s="13" t="str">
        <f aca="false">IF(A54&gt;$B$7,"",IF(A54=$B$7,($B$5-$B$6)-SUM($D$31:D53),ROUND(IF($B$9="To'g'ri chiziqli",($B$5-$B$6)/$B$7,IF($B$9="Kamayib boruvchi qoldiq",VDB($B$5,$B$6,$B$7,A54-1,A54,$B$10),SYD($B$5,$B$6,$B$7,A54))),2)))</f>
        <v/>
      </c>
      <c r="E54" s="13" t="str">
        <f aca="false">IF(A54&gt;$B$7,"",ROUND(D54/12,2))</f>
        <v/>
      </c>
      <c r="F54" s="13" t="str">
        <f aca="false">IF(A54&gt;$B$7,"",SUM($D$31:D54))</f>
        <v/>
      </c>
      <c r="G54" s="13" t="str">
        <f aca="false">IF(A54&gt;$B$7,"",$B$5-F54)</f>
        <v/>
      </c>
    </row>
    <row r="55" customFormat="false" ht="15" hidden="false" customHeight="false" outlineLevel="0" collapsed="false">
      <c r="A55" s="23" t="n">
        <v>25</v>
      </c>
      <c r="B55" s="12" t="str">
        <f aca="false">IF(A55&gt;$B$7,"",EDATE($B$14,(A55-1)*12))</f>
        <v/>
      </c>
      <c r="C55" s="12" t="str">
        <f aca="false">IF(A55&gt;$B$7,"",EDATE($B$14,A55*12)-1)</f>
        <v/>
      </c>
      <c r="D55" s="13" t="str">
        <f aca="false">IF(A55&gt;$B$7,"",IF(A55=$B$7,($B$5-$B$6)-SUM($D$31:D54),ROUND(IF($B$9="To'g'ri chiziqli",($B$5-$B$6)/$B$7,IF($B$9="Kamayib boruvchi qoldiq",VDB($B$5,$B$6,$B$7,A55-1,A55,$B$10),SYD($B$5,$B$6,$B$7,A55))),2)))</f>
        <v/>
      </c>
      <c r="E55" s="13" t="str">
        <f aca="false">IF(A55&gt;$B$7,"",ROUND(D55/12,2))</f>
        <v/>
      </c>
      <c r="F55" s="13" t="str">
        <f aca="false">IF(A55&gt;$B$7,"",SUM($D$31:D55))</f>
        <v/>
      </c>
      <c r="G55" s="13" t="str">
        <f aca="false">IF(A55&gt;$B$7,"",$B$5-F55)</f>
        <v/>
      </c>
    </row>
    <row r="56" customFormat="false" ht="15" hidden="false" customHeight="false" outlineLevel="0" collapsed="false">
      <c r="A56" s="23" t="n">
        <v>26</v>
      </c>
      <c r="B56" s="12" t="str">
        <f aca="false">IF(A56&gt;$B$7,"",EDATE($B$14,(A56-1)*12))</f>
        <v/>
      </c>
      <c r="C56" s="12" t="str">
        <f aca="false">IF(A56&gt;$B$7,"",EDATE($B$14,A56*12)-1)</f>
        <v/>
      </c>
      <c r="D56" s="13" t="str">
        <f aca="false">IF(A56&gt;$B$7,"",IF(A56=$B$7,($B$5-$B$6)-SUM($D$31:D55),ROUND(IF($B$9="To'g'ri chiziqli",($B$5-$B$6)/$B$7,IF($B$9="Kamayib boruvchi qoldiq",VDB($B$5,$B$6,$B$7,A56-1,A56,$B$10),SYD($B$5,$B$6,$B$7,A56))),2)))</f>
        <v/>
      </c>
      <c r="E56" s="13" t="str">
        <f aca="false">IF(A56&gt;$B$7,"",ROUND(D56/12,2))</f>
        <v/>
      </c>
      <c r="F56" s="13" t="str">
        <f aca="false">IF(A56&gt;$B$7,"",SUM($D$31:D56))</f>
        <v/>
      </c>
      <c r="G56" s="13" t="str">
        <f aca="false">IF(A56&gt;$B$7,"",$B$5-F56)</f>
        <v/>
      </c>
    </row>
    <row r="57" customFormat="false" ht="15" hidden="false" customHeight="false" outlineLevel="0" collapsed="false">
      <c r="A57" s="23" t="n">
        <v>27</v>
      </c>
      <c r="B57" s="12" t="str">
        <f aca="false">IF(A57&gt;$B$7,"",EDATE($B$14,(A57-1)*12))</f>
        <v/>
      </c>
      <c r="C57" s="12" t="str">
        <f aca="false">IF(A57&gt;$B$7,"",EDATE($B$14,A57*12)-1)</f>
        <v/>
      </c>
      <c r="D57" s="13" t="str">
        <f aca="false">IF(A57&gt;$B$7,"",IF(A57=$B$7,($B$5-$B$6)-SUM($D$31:D56),ROUND(IF($B$9="To'g'ri chiziqli",($B$5-$B$6)/$B$7,IF($B$9="Kamayib boruvchi qoldiq",VDB($B$5,$B$6,$B$7,A57-1,A57,$B$10),SYD($B$5,$B$6,$B$7,A57))),2)))</f>
        <v/>
      </c>
      <c r="E57" s="13" t="str">
        <f aca="false">IF(A57&gt;$B$7,"",ROUND(D57/12,2))</f>
        <v/>
      </c>
      <c r="F57" s="13" t="str">
        <f aca="false">IF(A57&gt;$B$7,"",SUM($D$31:D57))</f>
        <v/>
      </c>
      <c r="G57" s="13" t="str">
        <f aca="false">IF(A57&gt;$B$7,"",$B$5-F57)</f>
        <v/>
      </c>
    </row>
    <row r="58" customFormat="false" ht="15" hidden="false" customHeight="false" outlineLevel="0" collapsed="false">
      <c r="A58" s="23" t="n">
        <v>28</v>
      </c>
      <c r="B58" s="12" t="str">
        <f aca="false">IF(A58&gt;$B$7,"",EDATE($B$14,(A58-1)*12))</f>
        <v/>
      </c>
      <c r="C58" s="12" t="str">
        <f aca="false">IF(A58&gt;$B$7,"",EDATE($B$14,A58*12)-1)</f>
        <v/>
      </c>
      <c r="D58" s="13" t="str">
        <f aca="false">IF(A58&gt;$B$7,"",IF(A58=$B$7,($B$5-$B$6)-SUM($D$31:D57),ROUND(IF($B$9="To'g'ri chiziqli",($B$5-$B$6)/$B$7,IF($B$9="Kamayib boruvchi qoldiq",VDB($B$5,$B$6,$B$7,A58-1,A58,$B$10),SYD($B$5,$B$6,$B$7,A58))),2)))</f>
        <v/>
      </c>
      <c r="E58" s="13" t="str">
        <f aca="false">IF(A58&gt;$B$7,"",ROUND(D58/12,2))</f>
        <v/>
      </c>
      <c r="F58" s="13" t="str">
        <f aca="false">IF(A58&gt;$B$7,"",SUM($D$31:D58))</f>
        <v/>
      </c>
      <c r="G58" s="13" t="str">
        <f aca="false">IF(A58&gt;$B$7,"",$B$5-F58)</f>
        <v/>
      </c>
    </row>
    <row r="59" customFormat="false" ht="15" hidden="false" customHeight="false" outlineLevel="0" collapsed="false">
      <c r="A59" s="23" t="n">
        <v>29</v>
      </c>
      <c r="B59" s="12" t="str">
        <f aca="false">IF(A59&gt;$B$7,"",EDATE($B$14,(A59-1)*12))</f>
        <v/>
      </c>
      <c r="C59" s="12" t="str">
        <f aca="false">IF(A59&gt;$B$7,"",EDATE($B$14,A59*12)-1)</f>
        <v/>
      </c>
      <c r="D59" s="13" t="str">
        <f aca="false">IF(A59&gt;$B$7,"",IF(A59=$B$7,($B$5-$B$6)-SUM($D$31:D58),ROUND(IF($B$9="To'g'ri chiziqli",($B$5-$B$6)/$B$7,IF($B$9="Kamayib boruvchi qoldiq",VDB($B$5,$B$6,$B$7,A59-1,A59,$B$10),SYD($B$5,$B$6,$B$7,A59))),2)))</f>
        <v/>
      </c>
      <c r="E59" s="13" t="str">
        <f aca="false">IF(A59&gt;$B$7,"",ROUND(D59/12,2))</f>
        <v/>
      </c>
      <c r="F59" s="13" t="str">
        <f aca="false">IF(A59&gt;$B$7,"",SUM($D$31:D59))</f>
        <v/>
      </c>
      <c r="G59" s="13" t="str">
        <f aca="false">IF(A59&gt;$B$7,"",$B$5-F59)</f>
        <v/>
      </c>
    </row>
    <row r="60" customFormat="false" ht="15" hidden="false" customHeight="false" outlineLevel="0" collapsed="false">
      <c r="A60" s="23" t="n">
        <v>30</v>
      </c>
      <c r="B60" s="12" t="str">
        <f aca="false">IF(A60&gt;$B$7,"",EDATE($B$14,(A60-1)*12))</f>
        <v/>
      </c>
      <c r="C60" s="12" t="str">
        <f aca="false">IF(A60&gt;$B$7,"",EDATE($B$14,A60*12)-1)</f>
        <v/>
      </c>
      <c r="D60" s="13" t="str">
        <f aca="false">IF(A60&gt;$B$7,"",IF(A60=$B$7,($B$5-$B$6)-SUM($D$31:D59),ROUND(IF($B$9="To'g'ri chiziqli",($B$5-$B$6)/$B$7,IF($B$9="Kamayib boruvchi qoldiq",VDB($B$5,$B$6,$B$7,A60-1,A60,$B$10),SYD($B$5,$B$6,$B$7,A60))),2)))</f>
        <v/>
      </c>
      <c r="E60" s="13" t="str">
        <f aca="false">IF(A60&gt;$B$7,"",ROUND(D60/12,2))</f>
        <v/>
      </c>
      <c r="F60" s="13" t="str">
        <f aca="false">IF(A60&gt;$B$7,"",SUM($D$31:D60))</f>
        <v/>
      </c>
      <c r="G60" s="13" t="str">
        <f aca="false">IF(A60&gt;$B$7,"",$B$5-F60)</f>
        <v/>
      </c>
    </row>
    <row r="61" customFormat="false" ht="15" hidden="false" customHeight="false" outlineLevel="0" collapsed="false">
      <c r="A61" s="23" t="n">
        <v>31</v>
      </c>
      <c r="B61" s="12" t="str">
        <f aca="false">IF(A61&gt;$B$7,"",EDATE($B$14,(A61-1)*12))</f>
        <v/>
      </c>
      <c r="C61" s="12" t="str">
        <f aca="false">IF(A61&gt;$B$7,"",EDATE($B$14,A61*12)-1)</f>
        <v/>
      </c>
      <c r="D61" s="13" t="str">
        <f aca="false">IF(A61&gt;$B$7,"",IF(A61=$B$7,($B$5-$B$6)-SUM($D$31:D60),ROUND(IF($B$9="To'g'ri chiziqli",($B$5-$B$6)/$B$7,IF($B$9="Kamayib boruvchi qoldiq",VDB($B$5,$B$6,$B$7,A61-1,A61,$B$10),SYD($B$5,$B$6,$B$7,A61))),2)))</f>
        <v/>
      </c>
      <c r="E61" s="13" t="str">
        <f aca="false">IF(A61&gt;$B$7,"",ROUND(D61/12,2))</f>
        <v/>
      </c>
      <c r="F61" s="13" t="str">
        <f aca="false">IF(A61&gt;$B$7,"",SUM($D$31:D61))</f>
        <v/>
      </c>
      <c r="G61" s="13" t="str">
        <f aca="false">IF(A61&gt;$B$7,"",$B$5-F61)</f>
        <v/>
      </c>
    </row>
    <row r="62" customFormat="false" ht="15" hidden="false" customHeight="false" outlineLevel="0" collapsed="false">
      <c r="A62" s="23" t="n">
        <v>32</v>
      </c>
      <c r="B62" s="12" t="str">
        <f aca="false">IF(A62&gt;$B$7,"",EDATE($B$14,(A62-1)*12))</f>
        <v/>
      </c>
      <c r="C62" s="12" t="str">
        <f aca="false">IF(A62&gt;$B$7,"",EDATE($B$14,A62*12)-1)</f>
        <v/>
      </c>
      <c r="D62" s="13" t="str">
        <f aca="false">IF(A62&gt;$B$7,"",IF(A62=$B$7,($B$5-$B$6)-SUM($D$31:D61),ROUND(IF($B$9="To'g'ri chiziqli",($B$5-$B$6)/$B$7,IF($B$9="Kamayib boruvchi qoldiq",VDB($B$5,$B$6,$B$7,A62-1,A62,$B$10),SYD($B$5,$B$6,$B$7,A62))),2)))</f>
        <v/>
      </c>
      <c r="E62" s="13" t="str">
        <f aca="false">IF(A62&gt;$B$7,"",ROUND(D62/12,2))</f>
        <v/>
      </c>
      <c r="F62" s="13" t="str">
        <f aca="false">IF(A62&gt;$B$7,"",SUM($D$31:D62))</f>
        <v/>
      </c>
      <c r="G62" s="13" t="str">
        <f aca="false">IF(A62&gt;$B$7,"",$B$5-F62)</f>
        <v/>
      </c>
    </row>
    <row r="63" customFormat="false" ht="15" hidden="false" customHeight="false" outlineLevel="0" collapsed="false">
      <c r="A63" s="23" t="n">
        <v>33</v>
      </c>
      <c r="B63" s="12" t="str">
        <f aca="false">IF(A63&gt;$B$7,"",EDATE($B$14,(A63-1)*12))</f>
        <v/>
      </c>
      <c r="C63" s="12" t="str">
        <f aca="false">IF(A63&gt;$B$7,"",EDATE($B$14,A63*12)-1)</f>
        <v/>
      </c>
      <c r="D63" s="13" t="str">
        <f aca="false">IF(A63&gt;$B$7,"",IF(A63=$B$7,($B$5-$B$6)-SUM($D$31:D62),ROUND(IF($B$9="To'g'ri chiziqli",($B$5-$B$6)/$B$7,IF($B$9="Kamayib boruvchi qoldiq",VDB($B$5,$B$6,$B$7,A63-1,A63,$B$10),SYD($B$5,$B$6,$B$7,A63))),2)))</f>
        <v/>
      </c>
      <c r="E63" s="13" t="str">
        <f aca="false">IF(A63&gt;$B$7,"",ROUND(D63/12,2))</f>
        <v/>
      </c>
      <c r="F63" s="13" t="str">
        <f aca="false">IF(A63&gt;$B$7,"",SUM($D$31:D63))</f>
        <v/>
      </c>
      <c r="G63" s="13" t="str">
        <f aca="false">IF(A63&gt;$B$7,"",$B$5-F63)</f>
        <v/>
      </c>
    </row>
    <row r="64" customFormat="false" ht="15" hidden="false" customHeight="false" outlineLevel="0" collapsed="false">
      <c r="A64" s="23" t="n">
        <v>34</v>
      </c>
      <c r="B64" s="12" t="str">
        <f aca="false">IF(A64&gt;$B$7,"",EDATE($B$14,(A64-1)*12))</f>
        <v/>
      </c>
      <c r="C64" s="12" t="str">
        <f aca="false">IF(A64&gt;$B$7,"",EDATE($B$14,A64*12)-1)</f>
        <v/>
      </c>
      <c r="D64" s="13" t="str">
        <f aca="false">IF(A64&gt;$B$7,"",IF(A64=$B$7,($B$5-$B$6)-SUM($D$31:D63),ROUND(IF($B$9="To'g'ri chiziqli",($B$5-$B$6)/$B$7,IF($B$9="Kamayib boruvchi qoldiq",VDB($B$5,$B$6,$B$7,A64-1,A64,$B$10),SYD($B$5,$B$6,$B$7,A64))),2)))</f>
        <v/>
      </c>
      <c r="E64" s="13" t="str">
        <f aca="false">IF(A64&gt;$B$7,"",ROUND(D64/12,2))</f>
        <v/>
      </c>
      <c r="F64" s="13" t="str">
        <f aca="false">IF(A64&gt;$B$7,"",SUM($D$31:D64))</f>
        <v/>
      </c>
      <c r="G64" s="13" t="str">
        <f aca="false">IF(A64&gt;$B$7,"",$B$5-F64)</f>
        <v/>
      </c>
    </row>
    <row r="65" customFormat="false" ht="15" hidden="false" customHeight="false" outlineLevel="0" collapsed="false">
      <c r="A65" s="23" t="n">
        <v>35</v>
      </c>
      <c r="B65" s="12" t="str">
        <f aca="false">IF(A65&gt;$B$7,"",EDATE($B$14,(A65-1)*12))</f>
        <v/>
      </c>
      <c r="C65" s="12" t="str">
        <f aca="false">IF(A65&gt;$B$7,"",EDATE($B$14,A65*12)-1)</f>
        <v/>
      </c>
      <c r="D65" s="13" t="str">
        <f aca="false">IF(A65&gt;$B$7,"",IF(A65=$B$7,($B$5-$B$6)-SUM($D$31:D64),ROUND(IF($B$9="To'g'ri chiziqli",($B$5-$B$6)/$B$7,IF($B$9="Kamayib boruvchi qoldiq",VDB($B$5,$B$6,$B$7,A65-1,A65,$B$10),SYD($B$5,$B$6,$B$7,A65))),2)))</f>
        <v/>
      </c>
      <c r="E65" s="13" t="str">
        <f aca="false">IF(A65&gt;$B$7,"",ROUND(D65/12,2))</f>
        <v/>
      </c>
      <c r="F65" s="13" t="str">
        <f aca="false">IF(A65&gt;$B$7,"",SUM($D$31:D65))</f>
        <v/>
      </c>
      <c r="G65" s="13" t="str">
        <f aca="false">IF(A65&gt;$B$7,"",$B$5-F65)</f>
        <v/>
      </c>
    </row>
    <row r="66" customFormat="false" ht="15" hidden="false" customHeight="false" outlineLevel="0" collapsed="false">
      <c r="A66" s="23" t="n">
        <v>36</v>
      </c>
      <c r="B66" s="12" t="str">
        <f aca="false">IF(A66&gt;$B$7,"",EDATE($B$14,(A66-1)*12))</f>
        <v/>
      </c>
      <c r="C66" s="12" t="str">
        <f aca="false">IF(A66&gt;$B$7,"",EDATE($B$14,A66*12)-1)</f>
        <v/>
      </c>
      <c r="D66" s="13" t="str">
        <f aca="false">IF(A66&gt;$B$7,"",IF(A66=$B$7,($B$5-$B$6)-SUM($D$31:D65),ROUND(IF($B$9="To'g'ri chiziqli",($B$5-$B$6)/$B$7,IF($B$9="Kamayib boruvchi qoldiq",VDB($B$5,$B$6,$B$7,A66-1,A66,$B$10),SYD($B$5,$B$6,$B$7,A66))),2)))</f>
        <v/>
      </c>
      <c r="E66" s="13" t="str">
        <f aca="false">IF(A66&gt;$B$7,"",ROUND(D66/12,2))</f>
        <v/>
      </c>
      <c r="F66" s="13" t="str">
        <f aca="false">IF(A66&gt;$B$7,"",SUM($D$31:D66))</f>
        <v/>
      </c>
      <c r="G66" s="13" t="str">
        <f aca="false">IF(A66&gt;$B$7,"",$B$5-F66)</f>
        <v/>
      </c>
    </row>
    <row r="67" customFormat="false" ht="15" hidden="false" customHeight="false" outlineLevel="0" collapsed="false">
      <c r="A67" s="23" t="n">
        <v>37</v>
      </c>
      <c r="B67" s="12" t="str">
        <f aca="false">IF(A67&gt;$B$7,"",EDATE($B$14,(A67-1)*12))</f>
        <v/>
      </c>
      <c r="C67" s="12" t="str">
        <f aca="false">IF(A67&gt;$B$7,"",EDATE($B$14,A67*12)-1)</f>
        <v/>
      </c>
      <c r="D67" s="13" t="str">
        <f aca="false">IF(A67&gt;$B$7,"",IF(A67=$B$7,($B$5-$B$6)-SUM($D$31:D66),ROUND(IF($B$9="To'g'ri chiziqli",($B$5-$B$6)/$B$7,IF($B$9="Kamayib boruvchi qoldiq",VDB($B$5,$B$6,$B$7,A67-1,A67,$B$10),SYD($B$5,$B$6,$B$7,A67))),2)))</f>
        <v/>
      </c>
      <c r="E67" s="13" t="str">
        <f aca="false">IF(A67&gt;$B$7,"",ROUND(D67/12,2))</f>
        <v/>
      </c>
      <c r="F67" s="13" t="str">
        <f aca="false">IF(A67&gt;$B$7,"",SUM($D$31:D67))</f>
        <v/>
      </c>
      <c r="G67" s="13" t="str">
        <f aca="false">IF(A67&gt;$B$7,"",$B$5-F67)</f>
        <v/>
      </c>
    </row>
    <row r="68" customFormat="false" ht="15" hidden="false" customHeight="false" outlineLevel="0" collapsed="false">
      <c r="A68" s="23" t="n">
        <v>38</v>
      </c>
      <c r="B68" s="12" t="str">
        <f aca="false">IF(A68&gt;$B$7,"",EDATE($B$14,(A68-1)*12))</f>
        <v/>
      </c>
      <c r="C68" s="12" t="str">
        <f aca="false">IF(A68&gt;$B$7,"",EDATE($B$14,A68*12)-1)</f>
        <v/>
      </c>
      <c r="D68" s="13" t="str">
        <f aca="false">IF(A68&gt;$B$7,"",IF(A68=$B$7,($B$5-$B$6)-SUM($D$31:D67),ROUND(IF($B$9="To'g'ri chiziqli",($B$5-$B$6)/$B$7,IF($B$9="Kamayib boruvchi qoldiq",VDB($B$5,$B$6,$B$7,A68-1,A68,$B$10),SYD($B$5,$B$6,$B$7,A68))),2)))</f>
        <v/>
      </c>
      <c r="E68" s="13" t="str">
        <f aca="false">IF(A68&gt;$B$7,"",ROUND(D68/12,2))</f>
        <v/>
      </c>
      <c r="F68" s="13" t="str">
        <f aca="false">IF(A68&gt;$B$7,"",SUM($D$31:D68))</f>
        <v/>
      </c>
      <c r="G68" s="13" t="str">
        <f aca="false">IF(A68&gt;$B$7,"",$B$5-F68)</f>
        <v/>
      </c>
    </row>
    <row r="69" customFormat="false" ht="15" hidden="false" customHeight="false" outlineLevel="0" collapsed="false">
      <c r="A69" s="23" t="n">
        <v>39</v>
      </c>
      <c r="B69" s="12" t="str">
        <f aca="false">IF(A69&gt;$B$7,"",EDATE($B$14,(A69-1)*12))</f>
        <v/>
      </c>
      <c r="C69" s="12" t="str">
        <f aca="false">IF(A69&gt;$B$7,"",EDATE($B$14,A69*12)-1)</f>
        <v/>
      </c>
      <c r="D69" s="13" t="str">
        <f aca="false">IF(A69&gt;$B$7,"",IF(A69=$B$7,($B$5-$B$6)-SUM($D$31:D68),ROUND(IF($B$9="To'g'ri chiziqli",($B$5-$B$6)/$B$7,IF($B$9="Kamayib boruvchi qoldiq",VDB($B$5,$B$6,$B$7,A69-1,A69,$B$10),SYD($B$5,$B$6,$B$7,A69))),2)))</f>
        <v/>
      </c>
      <c r="E69" s="13" t="str">
        <f aca="false">IF(A69&gt;$B$7,"",ROUND(D69/12,2))</f>
        <v/>
      </c>
      <c r="F69" s="13" t="str">
        <f aca="false">IF(A69&gt;$B$7,"",SUM($D$31:D69))</f>
        <v/>
      </c>
      <c r="G69" s="13" t="str">
        <f aca="false">IF(A69&gt;$B$7,"",$B$5-F69)</f>
        <v/>
      </c>
    </row>
    <row r="70" customFormat="false" ht="15" hidden="false" customHeight="false" outlineLevel="0" collapsed="false">
      <c r="A70" s="23" t="n">
        <v>40</v>
      </c>
      <c r="B70" s="12" t="str">
        <f aca="false">IF(A70&gt;$B$7,"",EDATE($B$14,(A70-1)*12))</f>
        <v/>
      </c>
      <c r="C70" s="12" t="str">
        <f aca="false">IF(A70&gt;$B$7,"",EDATE($B$14,A70*12)-1)</f>
        <v/>
      </c>
      <c r="D70" s="13" t="str">
        <f aca="false">IF(A70&gt;$B$7,"",IF(A70=$B$7,($B$5-$B$6)-SUM($D$31:D69),ROUND(IF($B$9="To'g'ri chiziqli",($B$5-$B$6)/$B$7,IF($B$9="Kamayib boruvchi qoldiq",VDB($B$5,$B$6,$B$7,A70-1,A70,$B$10),SYD($B$5,$B$6,$B$7,A70))),2)))</f>
        <v/>
      </c>
      <c r="E70" s="13" t="str">
        <f aca="false">IF(A70&gt;$B$7,"",ROUND(D70/12,2))</f>
        <v/>
      </c>
      <c r="F70" s="13" t="str">
        <f aca="false">IF(A70&gt;$B$7,"",SUM($D$31:D70))</f>
        <v/>
      </c>
      <c r="G70" s="13" t="str">
        <f aca="false">IF(A70&gt;$B$7,"",$B$5-F70)</f>
        <v/>
      </c>
    </row>
    <row r="71" customFormat="false" ht="15" hidden="false" customHeight="false" outlineLevel="0" collapsed="false">
      <c r="A71" s="23" t="n">
        <v>41</v>
      </c>
      <c r="B71" s="12" t="str">
        <f aca="false">IF(A71&gt;$B$7,"",EDATE($B$14,(A71-1)*12))</f>
        <v/>
      </c>
      <c r="C71" s="12" t="str">
        <f aca="false">IF(A71&gt;$B$7,"",EDATE($B$14,A71*12)-1)</f>
        <v/>
      </c>
      <c r="D71" s="13" t="str">
        <f aca="false">IF(A71&gt;$B$7,"",IF(A71=$B$7,($B$5-$B$6)-SUM($D$31:D70),ROUND(IF($B$9="To'g'ri chiziqli",($B$5-$B$6)/$B$7,IF($B$9="Kamayib boruvchi qoldiq",VDB($B$5,$B$6,$B$7,A71-1,A71,$B$10),SYD($B$5,$B$6,$B$7,A71))),2)))</f>
        <v/>
      </c>
      <c r="E71" s="13" t="str">
        <f aca="false">IF(A71&gt;$B$7,"",ROUND(D71/12,2))</f>
        <v/>
      </c>
      <c r="F71" s="13" t="str">
        <f aca="false">IF(A71&gt;$B$7,"",SUM($D$31:D71))</f>
        <v/>
      </c>
      <c r="G71" s="13" t="str">
        <f aca="false">IF(A71&gt;$B$7,"",$B$5-F71)</f>
        <v/>
      </c>
    </row>
    <row r="72" customFormat="false" ht="15" hidden="false" customHeight="false" outlineLevel="0" collapsed="false">
      <c r="A72" s="23" t="n">
        <v>42</v>
      </c>
      <c r="B72" s="12" t="str">
        <f aca="false">IF(A72&gt;$B$7,"",EDATE($B$14,(A72-1)*12))</f>
        <v/>
      </c>
      <c r="C72" s="12" t="str">
        <f aca="false">IF(A72&gt;$B$7,"",EDATE($B$14,A72*12)-1)</f>
        <v/>
      </c>
      <c r="D72" s="13" t="str">
        <f aca="false">IF(A72&gt;$B$7,"",IF(A72=$B$7,($B$5-$B$6)-SUM($D$31:D71),ROUND(IF($B$9="To'g'ri chiziqli",($B$5-$B$6)/$B$7,IF($B$9="Kamayib boruvchi qoldiq",VDB($B$5,$B$6,$B$7,A72-1,A72,$B$10),SYD($B$5,$B$6,$B$7,A72))),2)))</f>
        <v/>
      </c>
      <c r="E72" s="13" t="str">
        <f aca="false">IF(A72&gt;$B$7,"",ROUND(D72/12,2))</f>
        <v/>
      </c>
      <c r="F72" s="13" t="str">
        <f aca="false">IF(A72&gt;$B$7,"",SUM($D$31:D72))</f>
        <v/>
      </c>
      <c r="G72" s="13" t="str">
        <f aca="false">IF(A72&gt;$B$7,"",$B$5-F72)</f>
        <v/>
      </c>
    </row>
    <row r="73" customFormat="false" ht="15" hidden="false" customHeight="false" outlineLevel="0" collapsed="false">
      <c r="A73" s="23" t="n">
        <v>43</v>
      </c>
      <c r="B73" s="12" t="str">
        <f aca="false">IF(A73&gt;$B$7,"",EDATE($B$14,(A73-1)*12))</f>
        <v/>
      </c>
      <c r="C73" s="12" t="str">
        <f aca="false">IF(A73&gt;$B$7,"",EDATE($B$14,A73*12)-1)</f>
        <v/>
      </c>
      <c r="D73" s="13" t="str">
        <f aca="false">IF(A73&gt;$B$7,"",IF(A73=$B$7,($B$5-$B$6)-SUM($D$31:D72),ROUND(IF($B$9="To'g'ri chiziqli",($B$5-$B$6)/$B$7,IF($B$9="Kamayib boruvchi qoldiq",VDB($B$5,$B$6,$B$7,A73-1,A73,$B$10),SYD($B$5,$B$6,$B$7,A73))),2)))</f>
        <v/>
      </c>
      <c r="E73" s="13" t="str">
        <f aca="false">IF(A73&gt;$B$7,"",ROUND(D73/12,2))</f>
        <v/>
      </c>
      <c r="F73" s="13" t="str">
        <f aca="false">IF(A73&gt;$B$7,"",SUM($D$31:D73))</f>
        <v/>
      </c>
      <c r="G73" s="13" t="str">
        <f aca="false">IF(A73&gt;$B$7,"",$B$5-F73)</f>
        <v/>
      </c>
    </row>
    <row r="74" customFormat="false" ht="15" hidden="false" customHeight="false" outlineLevel="0" collapsed="false">
      <c r="A74" s="23" t="n">
        <v>44</v>
      </c>
      <c r="B74" s="12" t="str">
        <f aca="false">IF(A74&gt;$B$7,"",EDATE($B$14,(A74-1)*12))</f>
        <v/>
      </c>
      <c r="C74" s="12" t="str">
        <f aca="false">IF(A74&gt;$B$7,"",EDATE($B$14,A74*12)-1)</f>
        <v/>
      </c>
      <c r="D74" s="13" t="str">
        <f aca="false">IF(A74&gt;$B$7,"",IF(A74=$B$7,($B$5-$B$6)-SUM($D$31:D73),ROUND(IF($B$9="To'g'ri chiziqli",($B$5-$B$6)/$B$7,IF($B$9="Kamayib boruvchi qoldiq",VDB($B$5,$B$6,$B$7,A74-1,A74,$B$10),SYD($B$5,$B$6,$B$7,A74))),2)))</f>
        <v/>
      </c>
      <c r="E74" s="13" t="str">
        <f aca="false">IF(A74&gt;$B$7,"",ROUND(D74/12,2))</f>
        <v/>
      </c>
      <c r="F74" s="13" t="str">
        <f aca="false">IF(A74&gt;$B$7,"",SUM($D$31:D74))</f>
        <v/>
      </c>
      <c r="G74" s="13" t="str">
        <f aca="false">IF(A74&gt;$B$7,"",$B$5-F74)</f>
        <v/>
      </c>
    </row>
    <row r="75" customFormat="false" ht="15" hidden="false" customHeight="false" outlineLevel="0" collapsed="false">
      <c r="A75" s="23" t="n">
        <v>45</v>
      </c>
      <c r="B75" s="12" t="str">
        <f aca="false">IF(A75&gt;$B$7,"",EDATE($B$14,(A75-1)*12))</f>
        <v/>
      </c>
      <c r="C75" s="12" t="str">
        <f aca="false">IF(A75&gt;$B$7,"",EDATE($B$14,A75*12)-1)</f>
        <v/>
      </c>
      <c r="D75" s="13" t="str">
        <f aca="false">IF(A75&gt;$B$7,"",IF(A75=$B$7,($B$5-$B$6)-SUM($D$31:D74),ROUND(IF($B$9="To'g'ri chiziqli",($B$5-$B$6)/$B$7,IF($B$9="Kamayib boruvchi qoldiq",VDB($B$5,$B$6,$B$7,A75-1,A75,$B$10),SYD($B$5,$B$6,$B$7,A75))),2)))</f>
        <v/>
      </c>
      <c r="E75" s="13" t="str">
        <f aca="false">IF(A75&gt;$B$7,"",ROUND(D75/12,2))</f>
        <v/>
      </c>
      <c r="F75" s="13" t="str">
        <f aca="false">IF(A75&gt;$B$7,"",SUM($D$31:D75))</f>
        <v/>
      </c>
      <c r="G75" s="13" t="str">
        <f aca="false">IF(A75&gt;$B$7,"",$B$5-F75)</f>
        <v/>
      </c>
    </row>
    <row r="76" customFormat="false" ht="15" hidden="false" customHeight="false" outlineLevel="0" collapsed="false">
      <c r="A76" s="23" t="n">
        <v>46</v>
      </c>
      <c r="B76" s="12" t="str">
        <f aca="false">IF(A76&gt;$B$7,"",EDATE($B$14,(A76-1)*12))</f>
        <v/>
      </c>
      <c r="C76" s="12" t="str">
        <f aca="false">IF(A76&gt;$B$7,"",EDATE($B$14,A76*12)-1)</f>
        <v/>
      </c>
      <c r="D76" s="13" t="str">
        <f aca="false">IF(A76&gt;$B$7,"",IF(A76=$B$7,($B$5-$B$6)-SUM($D$31:D75),ROUND(IF($B$9="To'g'ri chiziqli",($B$5-$B$6)/$B$7,IF($B$9="Kamayib boruvchi qoldiq",VDB($B$5,$B$6,$B$7,A76-1,A76,$B$10),SYD($B$5,$B$6,$B$7,A76))),2)))</f>
        <v/>
      </c>
      <c r="E76" s="13" t="str">
        <f aca="false">IF(A76&gt;$B$7,"",ROUND(D76/12,2))</f>
        <v/>
      </c>
      <c r="F76" s="13" t="str">
        <f aca="false">IF(A76&gt;$B$7,"",SUM($D$31:D76))</f>
        <v/>
      </c>
      <c r="G76" s="13" t="str">
        <f aca="false">IF(A76&gt;$B$7,"",$B$5-F76)</f>
        <v/>
      </c>
    </row>
    <row r="77" customFormat="false" ht="15" hidden="false" customHeight="false" outlineLevel="0" collapsed="false">
      <c r="A77" s="23" t="n">
        <v>47</v>
      </c>
      <c r="B77" s="12" t="str">
        <f aca="false">IF(A77&gt;$B$7,"",EDATE($B$14,(A77-1)*12))</f>
        <v/>
      </c>
      <c r="C77" s="12" t="str">
        <f aca="false">IF(A77&gt;$B$7,"",EDATE($B$14,A77*12)-1)</f>
        <v/>
      </c>
      <c r="D77" s="13" t="str">
        <f aca="false">IF(A77&gt;$B$7,"",IF(A77=$B$7,($B$5-$B$6)-SUM($D$31:D76),ROUND(IF($B$9="To'g'ri chiziqli",($B$5-$B$6)/$B$7,IF($B$9="Kamayib boruvchi qoldiq",VDB($B$5,$B$6,$B$7,A77-1,A77,$B$10),SYD($B$5,$B$6,$B$7,A77))),2)))</f>
        <v/>
      </c>
      <c r="E77" s="13" t="str">
        <f aca="false">IF(A77&gt;$B$7,"",ROUND(D77/12,2))</f>
        <v/>
      </c>
      <c r="F77" s="13" t="str">
        <f aca="false">IF(A77&gt;$B$7,"",SUM($D$31:D77))</f>
        <v/>
      </c>
      <c r="G77" s="13" t="str">
        <f aca="false">IF(A77&gt;$B$7,"",$B$5-F77)</f>
        <v/>
      </c>
    </row>
    <row r="78" customFormat="false" ht="15" hidden="false" customHeight="false" outlineLevel="0" collapsed="false">
      <c r="A78" s="23" t="n">
        <v>48</v>
      </c>
      <c r="B78" s="12" t="str">
        <f aca="false">IF(A78&gt;$B$7,"",EDATE($B$14,(A78-1)*12))</f>
        <v/>
      </c>
      <c r="C78" s="12" t="str">
        <f aca="false">IF(A78&gt;$B$7,"",EDATE($B$14,A78*12)-1)</f>
        <v/>
      </c>
      <c r="D78" s="13" t="str">
        <f aca="false">IF(A78&gt;$B$7,"",IF(A78=$B$7,($B$5-$B$6)-SUM($D$31:D77),ROUND(IF($B$9="To'g'ri chiziqli",($B$5-$B$6)/$B$7,IF($B$9="Kamayib boruvchi qoldiq",VDB($B$5,$B$6,$B$7,A78-1,A78,$B$10),SYD($B$5,$B$6,$B$7,A78))),2)))</f>
        <v/>
      </c>
      <c r="E78" s="13" t="str">
        <f aca="false">IF(A78&gt;$B$7,"",ROUND(D78/12,2))</f>
        <v/>
      </c>
      <c r="F78" s="13" t="str">
        <f aca="false">IF(A78&gt;$B$7,"",SUM($D$31:D78))</f>
        <v/>
      </c>
      <c r="G78" s="13" t="str">
        <f aca="false">IF(A78&gt;$B$7,"",$B$5-F78)</f>
        <v/>
      </c>
    </row>
    <row r="79" customFormat="false" ht="15" hidden="false" customHeight="false" outlineLevel="0" collapsed="false">
      <c r="A79" s="23" t="n">
        <v>49</v>
      </c>
      <c r="B79" s="12" t="str">
        <f aca="false">IF(A79&gt;$B$7,"",EDATE($B$14,(A79-1)*12))</f>
        <v/>
      </c>
      <c r="C79" s="12" t="str">
        <f aca="false">IF(A79&gt;$B$7,"",EDATE($B$14,A79*12)-1)</f>
        <v/>
      </c>
      <c r="D79" s="13" t="str">
        <f aca="false">IF(A79&gt;$B$7,"",IF(A79=$B$7,($B$5-$B$6)-SUM($D$31:D78),ROUND(IF($B$9="To'g'ri chiziqli",($B$5-$B$6)/$B$7,IF($B$9="Kamayib boruvchi qoldiq",VDB($B$5,$B$6,$B$7,A79-1,A79,$B$10),SYD($B$5,$B$6,$B$7,A79))),2)))</f>
        <v/>
      </c>
      <c r="E79" s="13" t="str">
        <f aca="false">IF(A79&gt;$B$7,"",ROUND(D79/12,2))</f>
        <v/>
      </c>
      <c r="F79" s="13" t="str">
        <f aca="false">IF(A79&gt;$B$7,"",SUM($D$31:D79))</f>
        <v/>
      </c>
      <c r="G79" s="13" t="str">
        <f aca="false">IF(A79&gt;$B$7,"",$B$5-F79)</f>
        <v/>
      </c>
    </row>
    <row r="80" customFormat="false" ht="15" hidden="false" customHeight="false" outlineLevel="0" collapsed="false">
      <c r="A80" s="23" t="n">
        <v>50</v>
      </c>
      <c r="B80" s="12" t="str">
        <f aca="false">IF(A80&gt;$B$7,"",EDATE($B$14,(A80-1)*12))</f>
        <v/>
      </c>
      <c r="C80" s="12" t="str">
        <f aca="false">IF(A80&gt;$B$7,"",EDATE($B$14,A80*12)-1)</f>
        <v/>
      </c>
      <c r="D80" s="13" t="str">
        <f aca="false">IF(A80&gt;$B$7,"",IF(A80=$B$7,($B$5-$B$6)-SUM($D$31:D79),ROUND(IF($B$9="To'g'ri chiziqli",($B$5-$B$6)/$B$7,IF($B$9="Kamayib boruvchi qoldiq",VDB($B$5,$B$6,$B$7,A80-1,A80,$B$10),SYD($B$5,$B$6,$B$7,A80))),2)))</f>
        <v/>
      </c>
      <c r="E80" s="13" t="str">
        <f aca="false">IF(A80&gt;$B$7,"",ROUND(D80/12,2))</f>
        <v/>
      </c>
      <c r="F80" s="13" t="str">
        <f aca="false">IF(A80&gt;$B$7,"",SUM($D$31:D80))</f>
        <v/>
      </c>
      <c r="G80" s="13" t="str">
        <f aca="false">IF(A80&gt;$B$7,"",$B$5-F80)</f>
        <v/>
      </c>
    </row>
  </sheetData>
  <dataValidations count="2">
    <dataValidation allowBlank="false" errorStyle="stop" operator="between" showDropDown="false" showErrorMessage="false" showInputMessage="false" sqref="B9" type="list">
      <formula1>"To'g'ri chiziqli,Kamayib boruvchi qoldiq,Yillar yig'indisi"</formula1>
      <formula2>0</formula2>
    </dataValidation>
    <dataValidation allowBlank="false" error="Muddat 1 dan 50 yilgacha butun son bo'lishi kerak" errorStyle="stop" operator="between" showDropDown="false" showErrorMessage="false" showInputMessage="false" sqref="B7" type="whole">
      <formula1>1</formula1>
      <formula2>50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2"/>
    <col collapsed="false" customWidth="true" hidden="false" outlineLevel="0" max="3" min="3" style="0" width="13"/>
    <col collapsed="false" customWidth="true" hidden="false" outlineLevel="0" max="4" min="4" style="0" width="10"/>
    <col collapsed="false" customWidth="true" hidden="false" outlineLevel="0" max="5" min="5" style="0" width="17"/>
    <col collapsed="false" customWidth="true" hidden="false" outlineLevel="0" max="6" min="6" style="0" width="14"/>
    <col collapsed="false" customWidth="true" hidden="false" outlineLevel="0" max="7" min="7" style="0" width="9"/>
    <col collapsed="false" customWidth="true" hidden="false" outlineLevel="0" max="10" min="8" style="0" width="15"/>
    <col collapsed="false" customWidth="true" hidden="false" outlineLevel="0" max="11" min="11" style="0" width="9"/>
    <col collapsed="false" customWidth="true" hidden="false" outlineLevel="0" max="13" min="12" style="0" width="17"/>
    <col collapsed="false" customWidth="true" hidden="false" outlineLevel="0" max="14" min="14" style="0" width="19"/>
    <col collapsed="false" customWidth="true" hidden="false" outlineLevel="0" max="15" min="15" style="0" width="17"/>
    <col collapsed="false" customWidth="true" hidden="false" outlineLevel="0" max="16" min="16" style="0" width="18"/>
    <col collapsed="false" customWidth="true" hidden="true" outlineLevel="0" max="20" min="18" style="0" width="13"/>
  </cols>
  <sheetData>
    <row r="1" customFormat="false" ht="17.35" hidden="false" customHeight="false" outlineLevel="0" collapsed="false">
      <c r="A1" s="1" t="s">
        <v>37</v>
      </c>
    </row>
    <row r="3" customFormat="false" ht="15" hidden="false" customHeight="false" outlineLevel="0" collapsed="false">
      <c r="A3" s="19" t="s">
        <v>38</v>
      </c>
      <c r="C3" s="9" t="n">
        <v>46326</v>
      </c>
      <c r="D3" s="2" t="str">
        <f aca="false">"Hisobot oyi: "&amp;TEXT(EOMONTH(C3,-1)+1,"dd.mm.yyyy")&amp;" – "&amp;TEXT(EOMONTH(C3,0),"dd.mm.yyyy")</f>
        <v>Hisobot oyi: 01.10.2026 – 31.10.2026</v>
      </c>
    </row>
    <row r="4" customFormat="false" ht="15" hidden="false" customHeight="false" outlineLevel="0" collapsed="false">
      <c r="A4" s="10" t="s">
        <v>39</v>
      </c>
    </row>
    <row r="5" customFormat="false" ht="15" hidden="false" customHeight="false" outlineLevel="0" collapsed="false">
      <c r="A5" s="24"/>
      <c r="B5" s="24" t="s">
        <v>40</v>
      </c>
      <c r="C5" s="24"/>
      <c r="D5" s="24"/>
      <c r="E5" s="18" t="n">
        <f aca="false">SUM(E7:E106)</f>
        <v>231300000</v>
      </c>
      <c r="F5" s="18" t="n">
        <f aca="false">SUM(F7:F106)</f>
        <v>0</v>
      </c>
      <c r="G5" s="24"/>
      <c r="H5" s="24"/>
      <c r="I5" s="24"/>
      <c r="J5" s="18" t="n">
        <f aca="false">SUM(J7:J106)</f>
        <v>4169444.45</v>
      </c>
      <c r="K5" s="24"/>
      <c r="L5" s="18" t="n">
        <f aca="false">SUM(L7:L106)</f>
        <v>4052777.79</v>
      </c>
      <c r="M5" s="18" t="n">
        <f aca="false">SUM(M7:M106)</f>
        <v>38644444.46</v>
      </c>
      <c r="N5" s="18" t="n">
        <f aca="false">SUM(N7:N106)</f>
        <v>104672222.23</v>
      </c>
      <c r="O5" s="18" t="n">
        <f aca="false">SUM(O7:O106)</f>
        <v>126627777.77</v>
      </c>
      <c r="P5" s="24"/>
    </row>
    <row r="6" customFormat="false" ht="45" hidden="false" customHeight="true" outlineLevel="0" collapsed="false">
      <c r="A6" s="22" t="s">
        <v>41</v>
      </c>
      <c r="B6" s="22" t="s">
        <v>3</v>
      </c>
      <c r="C6" s="22" t="s">
        <v>42</v>
      </c>
      <c r="D6" s="22" t="s">
        <v>43</v>
      </c>
      <c r="E6" s="22" t="s">
        <v>44</v>
      </c>
      <c r="F6" s="22" t="s">
        <v>45</v>
      </c>
      <c r="G6" s="22" t="s">
        <v>46</v>
      </c>
      <c r="H6" s="22" t="s">
        <v>8</v>
      </c>
      <c r="I6" s="22" t="s">
        <v>47</v>
      </c>
      <c r="J6" s="22" t="s">
        <v>48</v>
      </c>
      <c r="K6" s="22" t="s">
        <v>49</v>
      </c>
      <c r="L6" s="22" t="s">
        <v>50</v>
      </c>
      <c r="M6" s="22" t="s">
        <v>51</v>
      </c>
      <c r="N6" s="22" t="s">
        <v>35</v>
      </c>
      <c r="O6" s="22" t="s">
        <v>36</v>
      </c>
      <c r="P6" s="22" t="s">
        <v>25</v>
      </c>
    </row>
    <row r="7" customFormat="false" ht="15" hidden="false" customHeight="false" outlineLevel="0" collapsed="false">
      <c r="A7" s="23" t="n">
        <f aca="false">IF(B7="","",ROW()-6)</f>
        <v>1</v>
      </c>
      <c r="B7" s="6" t="s">
        <v>52</v>
      </c>
      <c r="C7" s="6" t="s">
        <v>53</v>
      </c>
      <c r="D7" s="6" t="s">
        <v>54</v>
      </c>
      <c r="E7" s="7" t="n">
        <v>14500000</v>
      </c>
      <c r="F7" s="7" t="n">
        <v>0</v>
      </c>
      <c r="G7" s="6" t="n">
        <v>36</v>
      </c>
      <c r="H7" s="9" t="n">
        <v>45698</v>
      </c>
      <c r="I7" s="12" t="n">
        <f aca="false">IF(OR($E7="",$H7=""),"",EOMONTH($H7,0)+1)</f>
        <v>45717</v>
      </c>
      <c r="J7" s="13" t="n">
        <f aca="false">IF(OR($E7="",$G7=""),"",ROUND(($E7-$F7)/$G7,2))</f>
        <v>402777.78</v>
      </c>
      <c r="K7" s="23" t="n">
        <f aca="false">IF(OR($E7="",$H7=""),"",MAX(0,MIN($G7,$R7)))</f>
        <v>20</v>
      </c>
      <c r="L7" s="13" t="n">
        <f aca="false">IF(OR($E7="",$H7=""),"",ROUND($N7-IF(($S7)&gt;=$G7,$E7-$F7,ROUND(($S7)*($E7-$F7)/$G7,2)),2))</f>
        <v>402777.78</v>
      </c>
      <c r="M7" s="13" t="n">
        <f aca="false">IF(OR($E7="",$H7=""),"",ROUND($N7-IF(($T7)&gt;=$G7,$E7-$F7,ROUND(($T7)*($E7-$F7)/$G7,2)),2))</f>
        <v>4027777.78</v>
      </c>
      <c r="N7" s="13" t="n">
        <f aca="false">IF(OR($E7="",$H7=""),"",IF(($K7)&gt;=$G7,$E7-$F7,ROUND(($K7)*($E7-$F7)/$G7,2)))</f>
        <v>8055555.56</v>
      </c>
      <c r="O7" s="13" t="n">
        <f aca="false">IF(OR($E7="",$H7=""),"",$E7-$N7)</f>
        <v>6444444.44</v>
      </c>
      <c r="P7" s="5" t="str">
        <f aca="false">IF(OR($E7="",$H7=""),"",IF($R7&lt;=0,"Boshlanmagan",IF($R7&gt;$G7,"To'liq amortizatsiya","Faol")))</f>
        <v>Faol</v>
      </c>
      <c r="R7" s="25" t="n">
        <f aca="false">IF(OR($E7="",$H7=""),0,(YEAR($C$3)-YEAR($I7))*12+MONTH($C$3)-MONTH($I7)+1)</f>
        <v>20</v>
      </c>
      <c r="S7" s="25" t="n">
        <f aca="false">IF(OR($E7="",$H7=""),0,MAX(0,MIN($G7,$R7-1)))</f>
        <v>19</v>
      </c>
      <c r="T7" s="25" t="n">
        <f aca="false">IF(OR($E7="",$H7=""),0,MAX(0,MIN($G7,(YEAR($C$3)-1-YEAR($I7))*12+12-MONTH($I7)+1)))</f>
        <v>10</v>
      </c>
    </row>
    <row r="8" customFormat="false" ht="15" hidden="false" customHeight="false" outlineLevel="0" collapsed="false">
      <c r="A8" s="23" t="n">
        <f aca="false">IF(B8="","",ROW()-6)</f>
        <v>2</v>
      </c>
      <c r="B8" s="6" t="s">
        <v>55</v>
      </c>
      <c r="C8" s="6" t="s">
        <v>56</v>
      </c>
      <c r="D8" s="6" t="s">
        <v>57</v>
      </c>
      <c r="E8" s="7" t="n">
        <v>175000000</v>
      </c>
      <c r="F8" s="7" t="n">
        <v>0</v>
      </c>
      <c r="G8" s="6" t="n">
        <v>60</v>
      </c>
      <c r="H8" s="9" t="n">
        <v>45478</v>
      </c>
      <c r="I8" s="12" t="n">
        <f aca="false">IF(OR($E8="",$H8=""),"",EOMONTH($H8,0)+1)</f>
        <v>45505</v>
      </c>
      <c r="J8" s="13" t="n">
        <f aca="false">IF(OR($E8="",$G8=""),"",ROUND(($E8-$F8)/$G8,2))</f>
        <v>2916666.67</v>
      </c>
      <c r="K8" s="23" t="n">
        <f aca="false">IF(OR($E8="",$H8=""),"",MAX(0,MIN($G8,$R8)))</f>
        <v>27</v>
      </c>
      <c r="L8" s="13" t="n">
        <f aca="false">IF(OR($E8="",$H8=""),"",ROUND($N8-IF(($S8)&gt;=$G8,$E8-$F8,ROUND(($S8)*($E8-$F8)/$G8,2)),2))</f>
        <v>2916666.67</v>
      </c>
      <c r="M8" s="13" t="n">
        <f aca="false">IF(OR($E8="",$H8=""),"",ROUND($N8-IF(($T8)&gt;=$G8,$E8-$F8,ROUND(($T8)*($E8-$F8)/$G8,2)),2))</f>
        <v>29166666.67</v>
      </c>
      <c r="N8" s="13" t="n">
        <f aca="false">IF(OR($E8="",$H8=""),"",IF(($K8)&gt;=$G8,$E8-$F8,ROUND(($K8)*($E8-$F8)/$G8,2)))</f>
        <v>78750000</v>
      </c>
      <c r="O8" s="13" t="n">
        <f aca="false">IF(OR($E8="",$H8=""),"",$E8-$N8)</f>
        <v>96250000</v>
      </c>
      <c r="P8" s="5" t="str">
        <f aca="false">IF(OR($E8="",$H8=""),"",IF($R8&lt;=0,"Boshlanmagan",IF($R8&gt;$G8,"To'liq amortizatsiya","Faol")))</f>
        <v>Faol</v>
      </c>
      <c r="R8" s="25" t="n">
        <f aca="false">IF(OR($E8="",$H8=""),0,(YEAR($C$3)-YEAR($I8))*12+MONTH($C$3)-MONTH($I8)+1)</f>
        <v>27</v>
      </c>
      <c r="S8" s="25" t="n">
        <f aca="false">IF(OR($E8="",$H8=""),0,MAX(0,MIN($G8,$R8-1)))</f>
        <v>26</v>
      </c>
      <c r="T8" s="25" t="n">
        <f aca="false">IF(OR($E8="",$H8=""),0,MAX(0,MIN($G8,(YEAR($C$3)-1-YEAR($I8))*12+12-MONTH($I8)+1)))</f>
        <v>17</v>
      </c>
    </row>
    <row r="9" customFormat="false" ht="15" hidden="false" customHeight="false" outlineLevel="0" collapsed="false">
      <c r="A9" s="23" t="n">
        <f aca="false">IF(B9="","",ROW()-6)</f>
        <v>3</v>
      </c>
      <c r="B9" s="6" t="s">
        <v>58</v>
      </c>
      <c r="C9" s="6" t="s">
        <v>59</v>
      </c>
      <c r="D9" s="6" t="s">
        <v>60</v>
      </c>
      <c r="E9" s="7" t="n">
        <v>28000000</v>
      </c>
      <c r="F9" s="7" t="n">
        <v>0</v>
      </c>
      <c r="G9" s="6" t="n">
        <v>84</v>
      </c>
      <c r="H9" s="9" t="n">
        <v>45250</v>
      </c>
      <c r="I9" s="12" t="n">
        <f aca="false">IF(OR($E9="",$H9=""),"",EOMONTH($H9,0)+1)</f>
        <v>45261</v>
      </c>
      <c r="J9" s="13" t="n">
        <f aca="false">IF(OR($E9="",$G9=""),"",ROUND(($E9-$F9)/$G9,2))</f>
        <v>333333.33</v>
      </c>
      <c r="K9" s="23" t="n">
        <f aca="false">IF(OR($E9="",$H9=""),"",MAX(0,MIN($G9,$R9)))</f>
        <v>35</v>
      </c>
      <c r="L9" s="13" t="n">
        <f aca="false">IF(OR($E9="",$H9=""),"",ROUND($N9-IF(($S9)&gt;=$G9,$E9-$F9,ROUND(($S9)*($E9-$F9)/$G9,2)),2))</f>
        <v>333333.34</v>
      </c>
      <c r="M9" s="13" t="n">
        <f aca="false">IF(OR($E9="",$H9=""),"",ROUND($N9-IF(($T9)&gt;=$G9,$E9-$F9,ROUND(($T9)*($E9-$F9)/$G9,2)),2))</f>
        <v>3333333.34</v>
      </c>
      <c r="N9" s="13" t="n">
        <f aca="false">IF(OR($E9="",$H9=""),"",IF(($K9)&gt;=$G9,$E9-$F9,ROUND(($K9)*($E9-$F9)/$G9,2)))</f>
        <v>11666666.67</v>
      </c>
      <c r="O9" s="13" t="n">
        <f aca="false">IF(OR($E9="",$H9=""),"",$E9-$N9)</f>
        <v>16333333.33</v>
      </c>
      <c r="P9" s="5" t="str">
        <f aca="false">IF(OR($E9="",$H9=""),"",IF($R9&lt;=0,"Boshlanmagan",IF($R9&gt;$G9,"To'liq amortizatsiya","Faol")))</f>
        <v>Faol</v>
      </c>
      <c r="R9" s="25" t="n">
        <f aca="false">IF(OR($E9="",$H9=""),0,(YEAR($C$3)-YEAR($I9))*12+MONTH($C$3)-MONTH($I9)+1)</f>
        <v>35</v>
      </c>
      <c r="S9" s="25" t="n">
        <f aca="false">IF(OR($E9="",$H9=""),0,MAX(0,MIN($G9,$R9-1)))</f>
        <v>34</v>
      </c>
      <c r="T9" s="25" t="n">
        <f aca="false">IF(OR($E9="",$H9=""),0,MAX(0,MIN($G9,(YEAR($C$3)-1-YEAR($I9))*12+12-MONTH($I9)+1)))</f>
        <v>25</v>
      </c>
    </row>
    <row r="10" customFormat="false" ht="15" hidden="false" customHeight="false" outlineLevel="0" collapsed="false">
      <c r="A10" s="23" t="n">
        <f aca="false">IF(B10="","",ROW()-6)</f>
        <v>4</v>
      </c>
      <c r="B10" s="6" t="s">
        <v>61</v>
      </c>
      <c r="C10" s="6" t="s">
        <v>62</v>
      </c>
      <c r="D10" s="6" t="s">
        <v>63</v>
      </c>
      <c r="E10" s="7" t="n">
        <v>9600000</v>
      </c>
      <c r="F10" s="7" t="n">
        <v>0</v>
      </c>
      <c r="G10" s="6" t="n">
        <v>24</v>
      </c>
      <c r="H10" s="9" t="n">
        <v>46157</v>
      </c>
      <c r="I10" s="12" t="n">
        <f aca="false">IF(OR($E10="",$H10=""),"",EOMONTH($H10,0)+1)</f>
        <v>46174</v>
      </c>
      <c r="J10" s="13" t="n">
        <f aca="false">IF(OR($E10="",$G10=""),"",ROUND(($E10-$F10)/$G10,2))</f>
        <v>400000</v>
      </c>
      <c r="K10" s="23" t="n">
        <f aca="false">IF(OR($E10="",$H10=""),"",MAX(0,MIN($G10,$R10)))</f>
        <v>5</v>
      </c>
      <c r="L10" s="13" t="n">
        <f aca="false">IF(OR($E10="",$H10=""),"",ROUND($N10-IF(($S10)&gt;=$G10,$E10-$F10,ROUND(($S10)*($E10-$F10)/$G10,2)),2))</f>
        <v>400000</v>
      </c>
      <c r="M10" s="13" t="n">
        <f aca="false">IF(OR($E10="",$H10=""),"",ROUND($N10-IF(($T10)&gt;=$G10,$E10-$F10,ROUND(($T10)*($E10-$F10)/$G10,2)),2))</f>
        <v>2000000</v>
      </c>
      <c r="N10" s="13" t="n">
        <f aca="false">IF(OR($E10="",$H10=""),"",IF(($K10)&gt;=$G10,$E10-$F10,ROUND(($K10)*($E10-$F10)/$G10,2)))</f>
        <v>2000000</v>
      </c>
      <c r="O10" s="13" t="n">
        <f aca="false">IF(OR($E10="",$H10=""),"",$E10-$N10)</f>
        <v>7600000</v>
      </c>
      <c r="P10" s="5" t="str">
        <f aca="false">IF(OR($E10="",$H10=""),"",IF($R10&lt;=0,"Boshlanmagan",IF($R10&gt;$G10,"To'liq amortizatsiya","Faol")))</f>
        <v>Faol</v>
      </c>
      <c r="R10" s="25" t="n">
        <f aca="false">IF(OR($E10="",$H10=""),0,(YEAR($C$3)-YEAR($I10))*12+MONTH($C$3)-MONTH($I10)+1)</f>
        <v>5</v>
      </c>
      <c r="S10" s="25" t="n">
        <f aca="false">IF(OR($E10="",$H10=""),0,MAX(0,MIN($G10,$R10-1)))</f>
        <v>4</v>
      </c>
      <c r="T10" s="25" t="n">
        <f aca="false">IF(OR($E10="",$H10=""),0,MAX(0,MIN($G10,(YEAR($C$3)-1-YEAR($I10))*12+12-MONTH($I10)+1)))</f>
        <v>0</v>
      </c>
    </row>
    <row r="11" customFormat="false" ht="15" hidden="false" customHeight="false" outlineLevel="0" collapsed="false">
      <c r="A11" s="23" t="n">
        <f aca="false">IF(B11="","",ROW()-6)</f>
        <v>5</v>
      </c>
      <c r="B11" s="6" t="s">
        <v>64</v>
      </c>
      <c r="C11" s="6" t="s">
        <v>65</v>
      </c>
      <c r="D11" s="6" t="s">
        <v>54</v>
      </c>
      <c r="E11" s="7" t="n">
        <v>4200000</v>
      </c>
      <c r="F11" s="7" t="n">
        <v>0</v>
      </c>
      <c r="G11" s="6" t="n">
        <v>36</v>
      </c>
      <c r="H11" s="9" t="n">
        <v>44938</v>
      </c>
      <c r="I11" s="12" t="n">
        <f aca="false">IF(OR($E11="",$H11=""),"",EOMONTH($H11,0)+1)</f>
        <v>44958</v>
      </c>
      <c r="J11" s="13" t="n">
        <f aca="false">IF(OR($E11="",$G11=""),"",ROUND(($E11-$F11)/$G11,2))</f>
        <v>116666.67</v>
      </c>
      <c r="K11" s="23" t="n">
        <f aca="false">IF(OR($E11="",$H11=""),"",MAX(0,MIN($G11,$R11)))</f>
        <v>36</v>
      </c>
      <c r="L11" s="13" t="n">
        <f aca="false">IF(OR($E11="",$H11=""),"",ROUND($N11-IF(($S11)&gt;=$G11,$E11-$F11,ROUND(($S11)*($E11-$F11)/$G11,2)),2))</f>
        <v>0</v>
      </c>
      <c r="M11" s="13" t="n">
        <f aca="false">IF(OR($E11="",$H11=""),"",ROUND($N11-IF(($T11)&gt;=$G11,$E11-$F11,ROUND(($T11)*($E11-$F11)/$G11,2)),2))</f>
        <v>116666.67</v>
      </c>
      <c r="N11" s="13" t="n">
        <f aca="false">IF(OR($E11="",$H11=""),"",IF(($K11)&gt;=$G11,$E11-$F11,ROUND(($K11)*($E11-$F11)/$G11,2)))</f>
        <v>4200000</v>
      </c>
      <c r="O11" s="13" t="n">
        <f aca="false">IF(OR($E11="",$H11=""),"",$E11-$N11)</f>
        <v>0</v>
      </c>
      <c r="P11" s="5" t="str">
        <f aca="false">IF(OR($E11="",$H11=""),"",IF($R11&lt;=0,"Boshlanmagan",IF($R11&gt;$G11,"To'liq amortizatsiya","Faol")))</f>
        <v>To'liq amortizatsiya</v>
      </c>
      <c r="R11" s="25" t="n">
        <f aca="false">IF(OR($E11="",$H11=""),0,(YEAR($C$3)-YEAR($I11))*12+MONTH($C$3)-MONTH($I11)+1)</f>
        <v>45</v>
      </c>
      <c r="S11" s="25" t="n">
        <f aca="false">IF(OR($E11="",$H11=""),0,MAX(0,MIN($G11,$R11-1)))</f>
        <v>36</v>
      </c>
      <c r="T11" s="25" t="n">
        <f aca="false">IF(OR($E11="",$H11=""),0,MAX(0,MIN($G11,(YEAR($C$3)-1-YEAR($I11))*12+12-MONTH($I11)+1)))</f>
        <v>35</v>
      </c>
    </row>
    <row r="12" customFormat="false" ht="15" hidden="false" customHeight="false" outlineLevel="0" collapsed="false">
      <c r="A12" s="23" t="str">
        <f aca="false">IF(B12="","",ROW()-6)</f>
        <v/>
      </c>
      <c r="B12" s="6"/>
      <c r="C12" s="6"/>
      <c r="D12" s="6"/>
      <c r="E12" s="7"/>
      <c r="F12" s="7"/>
      <c r="G12" s="6"/>
      <c r="H12" s="9"/>
      <c r="I12" s="12" t="str">
        <f aca="false">IF(OR($E12="",$H12=""),"",EOMONTH($H12,0)+1)</f>
        <v/>
      </c>
      <c r="J12" s="13" t="str">
        <f aca="false">IF(OR($E12="",$G12=""),"",ROUND(($E12-$F12)/$G12,2))</f>
        <v/>
      </c>
      <c r="K12" s="23" t="str">
        <f aca="false">IF(OR($E12="",$H12=""),"",MAX(0,MIN($G12,$R12)))</f>
        <v/>
      </c>
      <c r="L12" s="13" t="str">
        <f aca="false">IF(OR($E12="",$H12=""),"",ROUND($N12-IF(($S12)&gt;=$G12,$E12-$F12,ROUND(($S12)*($E12-$F12)/$G12,2)),2))</f>
        <v/>
      </c>
      <c r="M12" s="13" t="str">
        <f aca="false">IF(OR($E12="",$H12=""),"",ROUND($N12-IF(($T12)&gt;=$G12,$E12-$F12,ROUND(($T12)*($E12-$F12)/$G12,2)),2))</f>
        <v/>
      </c>
      <c r="N12" s="13" t="str">
        <f aca="false">IF(OR($E12="",$H12=""),"",IF(($K12)&gt;=$G12,$E12-$F12,ROUND(($K12)*($E12-$F12)/$G12,2)))</f>
        <v/>
      </c>
      <c r="O12" s="13" t="str">
        <f aca="false">IF(OR($E12="",$H12=""),"",$E12-$N12)</f>
        <v/>
      </c>
      <c r="P12" s="5" t="str">
        <f aca="false">IF(OR($E12="",$H12=""),"",IF($R12&lt;=0,"Boshlanmagan",IF($R12&gt;$G12,"To'liq amortizatsiya","Faol")))</f>
        <v/>
      </c>
      <c r="R12" s="25" t="n">
        <f aca="false">IF(OR($E12="",$H12=""),0,(YEAR($C$3)-YEAR($I12))*12+MONTH($C$3)-MONTH($I12)+1)</f>
        <v>0</v>
      </c>
      <c r="S12" s="25" t="n">
        <f aca="false">IF(OR($E12="",$H12=""),0,MAX(0,MIN($G12,$R12-1)))</f>
        <v>0</v>
      </c>
      <c r="T12" s="25" t="n">
        <f aca="false">IF(OR($E12="",$H12=""),0,MAX(0,MIN($G12,(YEAR($C$3)-1-YEAR($I12))*12+12-MONTH($I12)+1)))</f>
        <v>0</v>
      </c>
    </row>
    <row r="13" customFormat="false" ht="15" hidden="false" customHeight="false" outlineLevel="0" collapsed="false">
      <c r="A13" s="23" t="str">
        <f aca="false">IF(B13="","",ROW()-6)</f>
        <v/>
      </c>
      <c r="B13" s="6"/>
      <c r="C13" s="6"/>
      <c r="D13" s="6"/>
      <c r="E13" s="7"/>
      <c r="F13" s="7"/>
      <c r="G13" s="6"/>
      <c r="H13" s="9"/>
      <c r="I13" s="12" t="str">
        <f aca="false">IF(OR($E13="",$H13=""),"",EOMONTH($H13,0)+1)</f>
        <v/>
      </c>
      <c r="J13" s="13" t="str">
        <f aca="false">IF(OR($E13="",$G13=""),"",ROUND(($E13-$F13)/$G13,2))</f>
        <v/>
      </c>
      <c r="K13" s="23" t="str">
        <f aca="false">IF(OR($E13="",$H13=""),"",MAX(0,MIN($G13,$R13)))</f>
        <v/>
      </c>
      <c r="L13" s="13" t="str">
        <f aca="false">IF(OR($E13="",$H13=""),"",ROUND($N13-IF(($S13)&gt;=$G13,$E13-$F13,ROUND(($S13)*($E13-$F13)/$G13,2)),2))</f>
        <v/>
      </c>
      <c r="M13" s="13" t="str">
        <f aca="false">IF(OR($E13="",$H13=""),"",ROUND($N13-IF(($T13)&gt;=$G13,$E13-$F13,ROUND(($T13)*($E13-$F13)/$G13,2)),2))</f>
        <v/>
      </c>
      <c r="N13" s="13" t="str">
        <f aca="false">IF(OR($E13="",$H13=""),"",IF(($K13)&gt;=$G13,$E13-$F13,ROUND(($K13)*($E13-$F13)/$G13,2)))</f>
        <v/>
      </c>
      <c r="O13" s="13" t="str">
        <f aca="false">IF(OR($E13="",$H13=""),"",$E13-$N13)</f>
        <v/>
      </c>
      <c r="P13" s="5" t="str">
        <f aca="false">IF(OR($E13="",$H13=""),"",IF($R13&lt;=0,"Boshlanmagan",IF($R13&gt;$G13,"To'liq amortizatsiya","Faol")))</f>
        <v/>
      </c>
      <c r="R13" s="25" t="n">
        <f aca="false">IF(OR($E13="",$H13=""),0,(YEAR($C$3)-YEAR($I13))*12+MONTH($C$3)-MONTH($I13)+1)</f>
        <v>0</v>
      </c>
      <c r="S13" s="25" t="n">
        <f aca="false">IF(OR($E13="",$H13=""),0,MAX(0,MIN($G13,$R13-1)))</f>
        <v>0</v>
      </c>
      <c r="T13" s="25" t="n">
        <f aca="false">IF(OR($E13="",$H13=""),0,MAX(0,MIN($G13,(YEAR($C$3)-1-YEAR($I13))*12+12-MONTH($I13)+1)))</f>
        <v>0</v>
      </c>
    </row>
    <row r="14" customFormat="false" ht="15" hidden="false" customHeight="false" outlineLevel="0" collapsed="false">
      <c r="A14" s="23" t="str">
        <f aca="false">IF(B14="","",ROW()-6)</f>
        <v/>
      </c>
      <c r="B14" s="6"/>
      <c r="C14" s="6"/>
      <c r="D14" s="6"/>
      <c r="E14" s="7"/>
      <c r="F14" s="7"/>
      <c r="G14" s="6"/>
      <c r="H14" s="9"/>
      <c r="I14" s="12" t="str">
        <f aca="false">IF(OR($E14="",$H14=""),"",EOMONTH($H14,0)+1)</f>
        <v/>
      </c>
      <c r="J14" s="13" t="str">
        <f aca="false">IF(OR($E14="",$G14=""),"",ROUND(($E14-$F14)/$G14,2))</f>
        <v/>
      </c>
      <c r="K14" s="23" t="str">
        <f aca="false">IF(OR($E14="",$H14=""),"",MAX(0,MIN($G14,$R14)))</f>
        <v/>
      </c>
      <c r="L14" s="13" t="str">
        <f aca="false">IF(OR($E14="",$H14=""),"",ROUND($N14-IF(($S14)&gt;=$G14,$E14-$F14,ROUND(($S14)*($E14-$F14)/$G14,2)),2))</f>
        <v/>
      </c>
      <c r="M14" s="13" t="str">
        <f aca="false">IF(OR($E14="",$H14=""),"",ROUND($N14-IF(($T14)&gt;=$G14,$E14-$F14,ROUND(($T14)*($E14-$F14)/$G14,2)),2))</f>
        <v/>
      </c>
      <c r="N14" s="13" t="str">
        <f aca="false">IF(OR($E14="",$H14=""),"",IF(($K14)&gt;=$G14,$E14-$F14,ROUND(($K14)*($E14-$F14)/$G14,2)))</f>
        <v/>
      </c>
      <c r="O14" s="13" t="str">
        <f aca="false">IF(OR($E14="",$H14=""),"",$E14-$N14)</f>
        <v/>
      </c>
      <c r="P14" s="5" t="str">
        <f aca="false">IF(OR($E14="",$H14=""),"",IF($R14&lt;=0,"Boshlanmagan",IF($R14&gt;$G14,"To'liq amortizatsiya","Faol")))</f>
        <v/>
      </c>
      <c r="R14" s="25" t="n">
        <f aca="false">IF(OR($E14="",$H14=""),0,(YEAR($C$3)-YEAR($I14))*12+MONTH($C$3)-MONTH($I14)+1)</f>
        <v>0</v>
      </c>
      <c r="S14" s="25" t="n">
        <f aca="false">IF(OR($E14="",$H14=""),0,MAX(0,MIN($G14,$R14-1)))</f>
        <v>0</v>
      </c>
      <c r="T14" s="25" t="n">
        <f aca="false">IF(OR($E14="",$H14=""),0,MAX(0,MIN($G14,(YEAR($C$3)-1-YEAR($I14))*12+12-MONTH($I14)+1)))</f>
        <v>0</v>
      </c>
    </row>
    <row r="15" customFormat="false" ht="15" hidden="false" customHeight="false" outlineLevel="0" collapsed="false">
      <c r="A15" s="23" t="str">
        <f aca="false">IF(B15="","",ROW()-6)</f>
        <v/>
      </c>
      <c r="B15" s="6"/>
      <c r="C15" s="6"/>
      <c r="D15" s="6"/>
      <c r="E15" s="7"/>
      <c r="F15" s="7"/>
      <c r="G15" s="6"/>
      <c r="H15" s="9"/>
      <c r="I15" s="12" t="str">
        <f aca="false">IF(OR($E15="",$H15=""),"",EOMONTH($H15,0)+1)</f>
        <v/>
      </c>
      <c r="J15" s="13" t="str">
        <f aca="false">IF(OR($E15="",$G15=""),"",ROUND(($E15-$F15)/$G15,2))</f>
        <v/>
      </c>
      <c r="K15" s="23" t="str">
        <f aca="false">IF(OR($E15="",$H15=""),"",MAX(0,MIN($G15,$R15)))</f>
        <v/>
      </c>
      <c r="L15" s="13" t="str">
        <f aca="false">IF(OR($E15="",$H15=""),"",ROUND($N15-IF(($S15)&gt;=$G15,$E15-$F15,ROUND(($S15)*($E15-$F15)/$G15,2)),2))</f>
        <v/>
      </c>
      <c r="M15" s="13" t="str">
        <f aca="false">IF(OR($E15="",$H15=""),"",ROUND($N15-IF(($T15)&gt;=$G15,$E15-$F15,ROUND(($T15)*($E15-$F15)/$G15,2)),2))</f>
        <v/>
      </c>
      <c r="N15" s="13" t="str">
        <f aca="false">IF(OR($E15="",$H15=""),"",IF(($K15)&gt;=$G15,$E15-$F15,ROUND(($K15)*($E15-$F15)/$G15,2)))</f>
        <v/>
      </c>
      <c r="O15" s="13" t="str">
        <f aca="false">IF(OR($E15="",$H15=""),"",$E15-$N15)</f>
        <v/>
      </c>
      <c r="P15" s="5" t="str">
        <f aca="false">IF(OR($E15="",$H15=""),"",IF($R15&lt;=0,"Boshlanmagan",IF($R15&gt;$G15,"To'liq amortizatsiya","Faol")))</f>
        <v/>
      </c>
      <c r="R15" s="25" t="n">
        <f aca="false">IF(OR($E15="",$H15=""),0,(YEAR($C$3)-YEAR($I15))*12+MONTH($C$3)-MONTH($I15)+1)</f>
        <v>0</v>
      </c>
      <c r="S15" s="25" t="n">
        <f aca="false">IF(OR($E15="",$H15=""),0,MAX(0,MIN($G15,$R15-1)))</f>
        <v>0</v>
      </c>
      <c r="T15" s="25" t="n">
        <f aca="false">IF(OR($E15="",$H15=""),0,MAX(0,MIN($G15,(YEAR($C$3)-1-YEAR($I15))*12+12-MONTH($I15)+1)))</f>
        <v>0</v>
      </c>
    </row>
    <row r="16" customFormat="false" ht="15" hidden="false" customHeight="false" outlineLevel="0" collapsed="false">
      <c r="A16" s="23" t="str">
        <f aca="false">IF(B16="","",ROW()-6)</f>
        <v/>
      </c>
      <c r="B16" s="6"/>
      <c r="C16" s="6"/>
      <c r="D16" s="6"/>
      <c r="E16" s="7"/>
      <c r="F16" s="7"/>
      <c r="G16" s="6"/>
      <c r="H16" s="9"/>
      <c r="I16" s="12" t="str">
        <f aca="false">IF(OR($E16="",$H16=""),"",EOMONTH($H16,0)+1)</f>
        <v/>
      </c>
      <c r="J16" s="13" t="str">
        <f aca="false">IF(OR($E16="",$G16=""),"",ROUND(($E16-$F16)/$G16,2))</f>
        <v/>
      </c>
      <c r="K16" s="23" t="str">
        <f aca="false">IF(OR($E16="",$H16=""),"",MAX(0,MIN($G16,$R16)))</f>
        <v/>
      </c>
      <c r="L16" s="13" t="str">
        <f aca="false">IF(OR($E16="",$H16=""),"",ROUND($N16-IF(($S16)&gt;=$G16,$E16-$F16,ROUND(($S16)*($E16-$F16)/$G16,2)),2))</f>
        <v/>
      </c>
      <c r="M16" s="13" t="str">
        <f aca="false">IF(OR($E16="",$H16=""),"",ROUND($N16-IF(($T16)&gt;=$G16,$E16-$F16,ROUND(($T16)*($E16-$F16)/$G16,2)),2))</f>
        <v/>
      </c>
      <c r="N16" s="13" t="str">
        <f aca="false">IF(OR($E16="",$H16=""),"",IF(($K16)&gt;=$G16,$E16-$F16,ROUND(($K16)*($E16-$F16)/$G16,2)))</f>
        <v/>
      </c>
      <c r="O16" s="13" t="str">
        <f aca="false">IF(OR($E16="",$H16=""),"",$E16-$N16)</f>
        <v/>
      </c>
      <c r="P16" s="5" t="str">
        <f aca="false">IF(OR($E16="",$H16=""),"",IF($R16&lt;=0,"Boshlanmagan",IF($R16&gt;$G16,"To'liq amortizatsiya","Faol")))</f>
        <v/>
      </c>
      <c r="R16" s="25" t="n">
        <f aca="false">IF(OR($E16="",$H16=""),0,(YEAR($C$3)-YEAR($I16))*12+MONTH($C$3)-MONTH($I16)+1)</f>
        <v>0</v>
      </c>
      <c r="S16" s="25" t="n">
        <f aca="false">IF(OR($E16="",$H16=""),0,MAX(0,MIN($G16,$R16-1)))</f>
        <v>0</v>
      </c>
      <c r="T16" s="25" t="n">
        <f aca="false">IF(OR($E16="",$H16=""),0,MAX(0,MIN($G16,(YEAR($C$3)-1-YEAR($I16))*12+12-MONTH($I16)+1)))</f>
        <v>0</v>
      </c>
    </row>
    <row r="17" customFormat="false" ht="15" hidden="false" customHeight="false" outlineLevel="0" collapsed="false">
      <c r="A17" s="23" t="str">
        <f aca="false">IF(B17="","",ROW()-6)</f>
        <v/>
      </c>
      <c r="B17" s="6"/>
      <c r="C17" s="6"/>
      <c r="D17" s="6"/>
      <c r="E17" s="7"/>
      <c r="F17" s="7"/>
      <c r="G17" s="6"/>
      <c r="H17" s="9"/>
      <c r="I17" s="12" t="str">
        <f aca="false">IF(OR($E17="",$H17=""),"",EOMONTH($H17,0)+1)</f>
        <v/>
      </c>
      <c r="J17" s="13" t="str">
        <f aca="false">IF(OR($E17="",$G17=""),"",ROUND(($E17-$F17)/$G17,2))</f>
        <v/>
      </c>
      <c r="K17" s="23" t="str">
        <f aca="false">IF(OR($E17="",$H17=""),"",MAX(0,MIN($G17,$R17)))</f>
        <v/>
      </c>
      <c r="L17" s="13" t="str">
        <f aca="false">IF(OR($E17="",$H17=""),"",ROUND($N17-IF(($S17)&gt;=$G17,$E17-$F17,ROUND(($S17)*($E17-$F17)/$G17,2)),2))</f>
        <v/>
      </c>
      <c r="M17" s="13" t="str">
        <f aca="false">IF(OR($E17="",$H17=""),"",ROUND($N17-IF(($T17)&gt;=$G17,$E17-$F17,ROUND(($T17)*($E17-$F17)/$G17,2)),2))</f>
        <v/>
      </c>
      <c r="N17" s="13" t="str">
        <f aca="false">IF(OR($E17="",$H17=""),"",IF(($K17)&gt;=$G17,$E17-$F17,ROUND(($K17)*($E17-$F17)/$G17,2)))</f>
        <v/>
      </c>
      <c r="O17" s="13" t="str">
        <f aca="false">IF(OR($E17="",$H17=""),"",$E17-$N17)</f>
        <v/>
      </c>
      <c r="P17" s="5" t="str">
        <f aca="false">IF(OR($E17="",$H17=""),"",IF($R17&lt;=0,"Boshlanmagan",IF($R17&gt;$G17,"To'liq amortizatsiya","Faol")))</f>
        <v/>
      </c>
      <c r="R17" s="25" t="n">
        <f aca="false">IF(OR($E17="",$H17=""),0,(YEAR($C$3)-YEAR($I17))*12+MONTH($C$3)-MONTH($I17)+1)</f>
        <v>0</v>
      </c>
      <c r="S17" s="25" t="n">
        <f aca="false">IF(OR($E17="",$H17=""),0,MAX(0,MIN($G17,$R17-1)))</f>
        <v>0</v>
      </c>
      <c r="T17" s="25" t="n">
        <f aca="false">IF(OR($E17="",$H17=""),0,MAX(0,MIN($G17,(YEAR($C$3)-1-YEAR($I17))*12+12-MONTH($I17)+1)))</f>
        <v>0</v>
      </c>
    </row>
    <row r="18" customFormat="false" ht="15" hidden="false" customHeight="false" outlineLevel="0" collapsed="false">
      <c r="A18" s="23" t="str">
        <f aca="false">IF(B18="","",ROW()-6)</f>
        <v/>
      </c>
      <c r="B18" s="6"/>
      <c r="C18" s="6"/>
      <c r="D18" s="6"/>
      <c r="E18" s="7"/>
      <c r="F18" s="7"/>
      <c r="G18" s="6"/>
      <c r="H18" s="9"/>
      <c r="I18" s="12" t="str">
        <f aca="false">IF(OR($E18="",$H18=""),"",EOMONTH($H18,0)+1)</f>
        <v/>
      </c>
      <c r="J18" s="13" t="str">
        <f aca="false">IF(OR($E18="",$G18=""),"",ROUND(($E18-$F18)/$G18,2))</f>
        <v/>
      </c>
      <c r="K18" s="23" t="str">
        <f aca="false">IF(OR($E18="",$H18=""),"",MAX(0,MIN($G18,$R18)))</f>
        <v/>
      </c>
      <c r="L18" s="13" t="str">
        <f aca="false">IF(OR($E18="",$H18=""),"",ROUND($N18-IF(($S18)&gt;=$G18,$E18-$F18,ROUND(($S18)*($E18-$F18)/$G18,2)),2))</f>
        <v/>
      </c>
      <c r="M18" s="13" t="str">
        <f aca="false">IF(OR($E18="",$H18=""),"",ROUND($N18-IF(($T18)&gt;=$G18,$E18-$F18,ROUND(($T18)*($E18-$F18)/$G18,2)),2))</f>
        <v/>
      </c>
      <c r="N18" s="13" t="str">
        <f aca="false">IF(OR($E18="",$H18=""),"",IF(($K18)&gt;=$G18,$E18-$F18,ROUND(($K18)*($E18-$F18)/$G18,2)))</f>
        <v/>
      </c>
      <c r="O18" s="13" t="str">
        <f aca="false">IF(OR($E18="",$H18=""),"",$E18-$N18)</f>
        <v/>
      </c>
      <c r="P18" s="5" t="str">
        <f aca="false">IF(OR($E18="",$H18=""),"",IF($R18&lt;=0,"Boshlanmagan",IF($R18&gt;$G18,"To'liq amortizatsiya","Faol")))</f>
        <v/>
      </c>
      <c r="R18" s="25" t="n">
        <f aca="false">IF(OR($E18="",$H18=""),0,(YEAR($C$3)-YEAR($I18))*12+MONTH($C$3)-MONTH($I18)+1)</f>
        <v>0</v>
      </c>
      <c r="S18" s="25" t="n">
        <f aca="false">IF(OR($E18="",$H18=""),0,MAX(0,MIN($G18,$R18-1)))</f>
        <v>0</v>
      </c>
      <c r="T18" s="25" t="n">
        <f aca="false">IF(OR($E18="",$H18=""),0,MAX(0,MIN($G18,(YEAR($C$3)-1-YEAR($I18))*12+12-MONTH($I18)+1)))</f>
        <v>0</v>
      </c>
    </row>
    <row r="19" customFormat="false" ht="15" hidden="false" customHeight="false" outlineLevel="0" collapsed="false">
      <c r="A19" s="23" t="str">
        <f aca="false">IF(B19="","",ROW()-6)</f>
        <v/>
      </c>
      <c r="B19" s="6"/>
      <c r="C19" s="6"/>
      <c r="D19" s="6"/>
      <c r="E19" s="7"/>
      <c r="F19" s="7"/>
      <c r="G19" s="6"/>
      <c r="H19" s="9"/>
      <c r="I19" s="12" t="str">
        <f aca="false">IF(OR($E19="",$H19=""),"",EOMONTH($H19,0)+1)</f>
        <v/>
      </c>
      <c r="J19" s="13" t="str">
        <f aca="false">IF(OR($E19="",$G19=""),"",ROUND(($E19-$F19)/$G19,2))</f>
        <v/>
      </c>
      <c r="K19" s="23" t="str">
        <f aca="false">IF(OR($E19="",$H19=""),"",MAX(0,MIN($G19,$R19)))</f>
        <v/>
      </c>
      <c r="L19" s="13" t="str">
        <f aca="false">IF(OR($E19="",$H19=""),"",ROUND($N19-IF(($S19)&gt;=$G19,$E19-$F19,ROUND(($S19)*($E19-$F19)/$G19,2)),2))</f>
        <v/>
      </c>
      <c r="M19" s="13" t="str">
        <f aca="false">IF(OR($E19="",$H19=""),"",ROUND($N19-IF(($T19)&gt;=$G19,$E19-$F19,ROUND(($T19)*($E19-$F19)/$G19,2)),2))</f>
        <v/>
      </c>
      <c r="N19" s="13" t="str">
        <f aca="false">IF(OR($E19="",$H19=""),"",IF(($K19)&gt;=$G19,$E19-$F19,ROUND(($K19)*($E19-$F19)/$G19,2)))</f>
        <v/>
      </c>
      <c r="O19" s="13" t="str">
        <f aca="false">IF(OR($E19="",$H19=""),"",$E19-$N19)</f>
        <v/>
      </c>
      <c r="P19" s="5" t="str">
        <f aca="false">IF(OR($E19="",$H19=""),"",IF($R19&lt;=0,"Boshlanmagan",IF($R19&gt;$G19,"To'liq amortizatsiya","Faol")))</f>
        <v/>
      </c>
      <c r="R19" s="25" t="n">
        <f aca="false">IF(OR($E19="",$H19=""),0,(YEAR($C$3)-YEAR($I19))*12+MONTH($C$3)-MONTH($I19)+1)</f>
        <v>0</v>
      </c>
      <c r="S19" s="25" t="n">
        <f aca="false">IF(OR($E19="",$H19=""),0,MAX(0,MIN($G19,$R19-1)))</f>
        <v>0</v>
      </c>
      <c r="T19" s="25" t="n">
        <f aca="false">IF(OR($E19="",$H19=""),0,MAX(0,MIN($G19,(YEAR($C$3)-1-YEAR($I19))*12+12-MONTH($I19)+1)))</f>
        <v>0</v>
      </c>
    </row>
    <row r="20" customFormat="false" ht="15" hidden="false" customHeight="false" outlineLevel="0" collapsed="false">
      <c r="A20" s="23" t="str">
        <f aca="false">IF(B20="","",ROW()-6)</f>
        <v/>
      </c>
      <c r="B20" s="6"/>
      <c r="C20" s="6"/>
      <c r="D20" s="6"/>
      <c r="E20" s="7"/>
      <c r="F20" s="7"/>
      <c r="G20" s="6"/>
      <c r="H20" s="9"/>
      <c r="I20" s="12" t="str">
        <f aca="false">IF(OR($E20="",$H20=""),"",EOMONTH($H20,0)+1)</f>
        <v/>
      </c>
      <c r="J20" s="13" t="str">
        <f aca="false">IF(OR($E20="",$G20=""),"",ROUND(($E20-$F20)/$G20,2))</f>
        <v/>
      </c>
      <c r="K20" s="23" t="str">
        <f aca="false">IF(OR($E20="",$H20=""),"",MAX(0,MIN($G20,$R20)))</f>
        <v/>
      </c>
      <c r="L20" s="13" t="str">
        <f aca="false">IF(OR($E20="",$H20=""),"",ROUND($N20-IF(($S20)&gt;=$G20,$E20-$F20,ROUND(($S20)*($E20-$F20)/$G20,2)),2))</f>
        <v/>
      </c>
      <c r="M20" s="13" t="str">
        <f aca="false">IF(OR($E20="",$H20=""),"",ROUND($N20-IF(($T20)&gt;=$G20,$E20-$F20,ROUND(($T20)*($E20-$F20)/$G20,2)),2))</f>
        <v/>
      </c>
      <c r="N20" s="13" t="str">
        <f aca="false">IF(OR($E20="",$H20=""),"",IF(($K20)&gt;=$G20,$E20-$F20,ROUND(($K20)*($E20-$F20)/$G20,2)))</f>
        <v/>
      </c>
      <c r="O20" s="13" t="str">
        <f aca="false">IF(OR($E20="",$H20=""),"",$E20-$N20)</f>
        <v/>
      </c>
      <c r="P20" s="5" t="str">
        <f aca="false">IF(OR($E20="",$H20=""),"",IF($R20&lt;=0,"Boshlanmagan",IF($R20&gt;$G20,"To'liq amortizatsiya","Faol")))</f>
        <v/>
      </c>
      <c r="R20" s="25" t="n">
        <f aca="false">IF(OR($E20="",$H20=""),0,(YEAR($C$3)-YEAR($I20))*12+MONTH($C$3)-MONTH($I20)+1)</f>
        <v>0</v>
      </c>
      <c r="S20" s="25" t="n">
        <f aca="false">IF(OR($E20="",$H20=""),0,MAX(0,MIN($G20,$R20-1)))</f>
        <v>0</v>
      </c>
      <c r="T20" s="25" t="n">
        <f aca="false">IF(OR($E20="",$H20=""),0,MAX(0,MIN($G20,(YEAR($C$3)-1-YEAR($I20))*12+12-MONTH($I20)+1)))</f>
        <v>0</v>
      </c>
    </row>
    <row r="21" customFormat="false" ht="15" hidden="false" customHeight="false" outlineLevel="0" collapsed="false">
      <c r="A21" s="23" t="str">
        <f aca="false">IF(B21="","",ROW()-6)</f>
        <v/>
      </c>
      <c r="B21" s="6"/>
      <c r="C21" s="6"/>
      <c r="D21" s="6"/>
      <c r="E21" s="7"/>
      <c r="F21" s="7"/>
      <c r="G21" s="6"/>
      <c r="H21" s="9"/>
      <c r="I21" s="12" t="str">
        <f aca="false">IF(OR($E21="",$H21=""),"",EOMONTH($H21,0)+1)</f>
        <v/>
      </c>
      <c r="J21" s="13" t="str">
        <f aca="false">IF(OR($E21="",$G21=""),"",ROUND(($E21-$F21)/$G21,2))</f>
        <v/>
      </c>
      <c r="K21" s="23" t="str">
        <f aca="false">IF(OR($E21="",$H21=""),"",MAX(0,MIN($G21,$R21)))</f>
        <v/>
      </c>
      <c r="L21" s="13" t="str">
        <f aca="false">IF(OR($E21="",$H21=""),"",ROUND($N21-IF(($S21)&gt;=$G21,$E21-$F21,ROUND(($S21)*($E21-$F21)/$G21,2)),2))</f>
        <v/>
      </c>
      <c r="M21" s="13" t="str">
        <f aca="false">IF(OR($E21="",$H21=""),"",ROUND($N21-IF(($T21)&gt;=$G21,$E21-$F21,ROUND(($T21)*($E21-$F21)/$G21,2)),2))</f>
        <v/>
      </c>
      <c r="N21" s="13" t="str">
        <f aca="false">IF(OR($E21="",$H21=""),"",IF(($K21)&gt;=$G21,$E21-$F21,ROUND(($K21)*($E21-$F21)/$G21,2)))</f>
        <v/>
      </c>
      <c r="O21" s="13" t="str">
        <f aca="false">IF(OR($E21="",$H21=""),"",$E21-$N21)</f>
        <v/>
      </c>
      <c r="P21" s="5" t="str">
        <f aca="false">IF(OR($E21="",$H21=""),"",IF($R21&lt;=0,"Boshlanmagan",IF($R21&gt;$G21,"To'liq amortizatsiya","Faol")))</f>
        <v/>
      </c>
      <c r="R21" s="25" t="n">
        <f aca="false">IF(OR($E21="",$H21=""),0,(YEAR($C$3)-YEAR($I21))*12+MONTH($C$3)-MONTH($I21)+1)</f>
        <v>0</v>
      </c>
      <c r="S21" s="25" t="n">
        <f aca="false">IF(OR($E21="",$H21=""),0,MAX(0,MIN($G21,$R21-1)))</f>
        <v>0</v>
      </c>
      <c r="T21" s="25" t="n">
        <f aca="false">IF(OR($E21="",$H21=""),0,MAX(0,MIN($G21,(YEAR($C$3)-1-YEAR($I21))*12+12-MONTH($I21)+1)))</f>
        <v>0</v>
      </c>
    </row>
    <row r="22" customFormat="false" ht="15" hidden="false" customHeight="false" outlineLevel="0" collapsed="false">
      <c r="A22" s="23" t="str">
        <f aca="false">IF(B22="","",ROW()-6)</f>
        <v/>
      </c>
      <c r="B22" s="6"/>
      <c r="C22" s="6"/>
      <c r="D22" s="6"/>
      <c r="E22" s="7"/>
      <c r="F22" s="7"/>
      <c r="G22" s="6"/>
      <c r="H22" s="9"/>
      <c r="I22" s="12" t="str">
        <f aca="false">IF(OR($E22="",$H22=""),"",EOMONTH($H22,0)+1)</f>
        <v/>
      </c>
      <c r="J22" s="13" t="str">
        <f aca="false">IF(OR($E22="",$G22=""),"",ROUND(($E22-$F22)/$G22,2))</f>
        <v/>
      </c>
      <c r="K22" s="23" t="str">
        <f aca="false">IF(OR($E22="",$H22=""),"",MAX(0,MIN($G22,$R22)))</f>
        <v/>
      </c>
      <c r="L22" s="13" t="str">
        <f aca="false">IF(OR($E22="",$H22=""),"",ROUND($N22-IF(($S22)&gt;=$G22,$E22-$F22,ROUND(($S22)*($E22-$F22)/$G22,2)),2))</f>
        <v/>
      </c>
      <c r="M22" s="13" t="str">
        <f aca="false">IF(OR($E22="",$H22=""),"",ROUND($N22-IF(($T22)&gt;=$G22,$E22-$F22,ROUND(($T22)*($E22-$F22)/$G22,2)),2))</f>
        <v/>
      </c>
      <c r="N22" s="13" t="str">
        <f aca="false">IF(OR($E22="",$H22=""),"",IF(($K22)&gt;=$G22,$E22-$F22,ROUND(($K22)*($E22-$F22)/$G22,2)))</f>
        <v/>
      </c>
      <c r="O22" s="13" t="str">
        <f aca="false">IF(OR($E22="",$H22=""),"",$E22-$N22)</f>
        <v/>
      </c>
      <c r="P22" s="5" t="str">
        <f aca="false">IF(OR($E22="",$H22=""),"",IF($R22&lt;=0,"Boshlanmagan",IF($R22&gt;$G22,"To'liq amortizatsiya","Faol")))</f>
        <v/>
      </c>
      <c r="R22" s="25" t="n">
        <f aca="false">IF(OR($E22="",$H22=""),0,(YEAR($C$3)-YEAR($I22))*12+MONTH($C$3)-MONTH($I22)+1)</f>
        <v>0</v>
      </c>
      <c r="S22" s="25" t="n">
        <f aca="false">IF(OR($E22="",$H22=""),0,MAX(0,MIN($G22,$R22-1)))</f>
        <v>0</v>
      </c>
      <c r="T22" s="25" t="n">
        <f aca="false">IF(OR($E22="",$H22=""),0,MAX(0,MIN($G22,(YEAR($C$3)-1-YEAR($I22))*12+12-MONTH($I22)+1)))</f>
        <v>0</v>
      </c>
    </row>
    <row r="23" customFormat="false" ht="15" hidden="false" customHeight="false" outlineLevel="0" collapsed="false">
      <c r="A23" s="23" t="str">
        <f aca="false">IF(B23="","",ROW()-6)</f>
        <v/>
      </c>
      <c r="B23" s="6"/>
      <c r="C23" s="6"/>
      <c r="D23" s="6"/>
      <c r="E23" s="7"/>
      <c r="F23" s="7"/>
      <c r="G23" s="6"/>
      <c r="H23" s="9"/>
      <c r="I23" s="12" t="str">
        <f aca="false">IF(OR($E23="",$H23=""),"",EOMONTH($H23,0)+1)</f>
        <v/>
      </c>
      <c r="J23" s="13" t="str">
        <f aca="false">IF(OR($E23="",$G23=""),"",ROUND(($E23-$F23)/$G23,2))</f>
        <v/>
      </c>
      <c r="K23" s="23" t="str">
        <f aca="false">IF(OR($E23="",$H23=""),"",MAX(0,MIN($G23,$R23)))</f>
        <v/>
      </c>
      <c r="L23" s="13" t="str">
        <f aca="false">IF(OR($E23="",$H23=""),"",ROUND($N23-IF(($S23)&gt;=$G23,$E23-$F23,ROUND(($S23)*($E23-$F23)/$G23,2)),2))</f>
        <v/>
      </c>
      <c r="M23" s="13" t="str">
        <f aca="false">IF(OR($E23="",$H23=""),"",ROUND($N23-IF(($T23)&gt;=$G23,$E23-$F23,ROUND(($T23)*($E23-$F23)/$G23,2)),2))</f>
        <v/>
      </c>
      <c r="N23" s="13" t="str">
        <f aca="false">IF(OR($E23="",$H23=""),"",IF(($K23)&gt;=$G23,$E23-$F23,ROUND(($K23)*($E23-$F23)/$G23,2)))</f>
        <v/>
      </c>
      <c r="O23" s="13" t="str">
        <f aca="false">IF(OR($E23="",$H23=""),"",$E23-$N23)</f>
        <v/>
      </c>
      <c r="P23" s="5" t="str">
        <f aca="false">IF(OR($E23="",$H23=""),"",IF($R23&lt;=0,"Boshlanmagan",IF($R23&gt;$G23,"To'liq amortizatsiya","Faol")))</f>
        <v/>
      </c>
      <c r="R23" s="25" t="n">
        <f aca="false">IF(OR($E23="",$H23=""),0,(YEAR($C$3)-YEAR($I23))*12+MONTH($C$3)-MONTH($I23)+1)</f>
        <v>0</v>
      </c>
      <c r="S23" s="25" t="n">
        <f aca="false">IF(OR($E23="",$H23=""),0,MAX(0,MIN($G23,$R23-1)))</f>
        <v>0</v>
      </c>
      <c r="T23" s="25" t="n">
        <f aca="false">IF(OR($E23="",$H23=""),0,MAX(0,MIN($G23,(YEAR($C$3)-1-YEAR($I23))*12+12-MONTH($I23)+1)))</f>
        <v>0</v>
      </c>
    </row>
    <row r="24" customFormat="false" ht="15" hidden="false" customHeight="false" outlineLevel="0" collapsed="false">
      <c r="A24" s="23" t="str">
        <f aca="false">IF(B24="","",ROW()-6)</f>
        <v/>
      </c>
      <c r="B24" s="6"/>
      <c r="C24" s="6"/>
      <c r="D24" s="6"/>
      <c r="E24" s="7"/>
      <c r="F24" s="7"/>
      <c r="G24" s="6"/>
      <c r="H24" s="9"/>
      <c r="I24" s="12" t="str">
        <f aca="false">IF(OR($E24="",$H24=""),"",EOMONTH($H24,0)+1)</f>
        <v/>
      </c>
      <c r="J24" s="13" t="str">
        <f aca="false">IF(OR($E24="",$G24=""),"",ROUND(($E24-$F24)/$G24,2))</f>
        <v/>
      </c>
      <c r="K24" s="23" t="str">
        <f aca="false">IF(OR($E24="",$H24=""),"",MAX(0,MIN($G24,$R24)))</f>
        <v/>
      </c>
      <c r="L24" s="13" t="str">
        <f aca="false">IF(OR($E24="",$H24=""),"",ROUND($N24-IF(($S24)&gt;=$G24,$E24-$F24,ROUND(($S24)*($E24-$F24)/$G24,2)),2))</f>
        <v/>
      </c>
      <c r="M24" s="13" t="str">
        <f aca="false">IF(OR($E24="",$H24=""),"",ROUND($N24-IF(($T24)&gt;=$G24,$E24-$F24,ROUND(($T24)*($E24-$F24)/$G24,2)),2))</f>
        <v/>
      </c>
      <c r="N24" s="13" t="str">
        <f aca="false">IF(OR($E24="",$H24=""),"",IF(($K24)&gt;=$G24,$E24-$F24,ROUND(($K24)*($E24-$F24)/$G24,2)))</f>
        <v/>
      </c>
      <c r="O24" s="13" t="str">
        <f aca="false">IF(OR($E24="",$H24=""),"",$E24-$N24)</f>
        <v/>
      </c>
      <c r="P24" s="5" t="str">
        <f aca="false">IF(OR($E24="",$H24=""),"",IF($R24&lt;=0,"Boshlanmagan",IF($R24&gt;$G24,"To'liq amortizatsiya","Faol")))</f>
        <v/>
      </c>
      <c r="R24" s="25" t="n">
        <f aca="false">IF(OR($E24="",$H24=""),0,(YEAR($C$3)-YEAR($I24))*12+MONTH($C$3)-MONTH($I24)+1)</f>
        <v>0</v>
      </c>
      <c r="S24" s="25" t="n">
        <f aca="false">IF(OR($E24="",$H24=""),0,MAX(0,MIN($G24,$R24-1)))</f>
        <v>0</v>
      </c>
      <c r="T24" s="25" t="n">
        <f aca="false">IF(OR($E24="",$H24=""),0,MAX(0,MIN($G24,(YEAR($C$3)-1-YEAR($I24))*12+12-MONTH($I24)+1)))</f>
        <v>0</v>
      </c>
    </row>
    <row r="25" customFormat="false" ht="15" hidden="false" customHeight="false" outlineLevel="0" collapsed="false">
      <c r="A25" s="23" t="str">
        <f aca="false">IF(B25="","",ROW()-6)</f>
        <v/>
      </c>
      <c r="B25" s="6"/>
      <c r="C25" s="6"/>
      <c r="D25" s="6"/>
      <c r="E25" s="7"/>
      <c r="F25" s="7"/>
      <c r="G25" s="6"/>
      <c r="H25" s="9"/>
      <c r="I25" s="12" t="str">
        <f aca="false">IF(OR($E25="",$H25=""),"",EOMONTH($H25,0)+1)</f>
        <v/>
      </c>
      <c r="J25" s="13" t="str">
        <f aca="false">IF(OR($E25="",$G25=""),"",ROUND(($E25-$F25)/$G25,2))</f>
        <v/>
      </c>
      <c r="K25" s="23" t="str">
        <f aca="false">IF(OR($E25="",$H25=""),"",MAX(0,MIN($G25,$R25)))</f>
        <v/>
      </c>
      <c r="L25" s="13" t="str">
        <f aca="false">IF(OR($E25="",$H25=""),"",ROUND($N25-IF(($S25)&gt;=$G25,$E25-$F25,ROUND(($S25)*($E25-$F25)/$G25,2)),2))</f>
        <v/>
      </c>
      <c r="M25" s="13" t="str">
        <f aca="false">IF(OR($E25="",$H25=""),"",ROUND($N25-IF(($T25)&gt;=$G25,$E25-$F25,ROUND(($T25)*($E25-$F25)/$G25,2)),2))</f>
        <v/>
      </c>
      <c r="N25" s="13" t="str">
        <f aca="false">IF(OR($E25="",$H25=""),"",IF(($K25)&gt;=$G25,$E25-$F25,ROUND(($K25)*($E25-$F25)/$G25,2)))</f>
        <v/>
      </c>
      <c r="O25" s="13" t="str">
        <f aca="false">IF(OR($E25="",$H25=""),"",$E25-$N25)</f>
        <v/>
      </c>
      <c r="P25" s="5" t="str">
        <f aca="false">IF(OR($E25="",$H25=""),"",IF($R25&lt;=0,"Boshlanmagan",IF($R25&gt;$G25,"To'liq amortizatsiya","Faol")))</f>
        <v/>
      </c>
      <c r="R25" s="25" t="n">
        <f aca="false">IF(OR($E25="",$H25=""),0,(YEAR($C$3)-YEAR($I25))*12+MONTH($C$3)-MONTH($I25)+1)</f>
        <v>0</v>
      </c>
      <c r="S25" s="25" t="n">
        <f aca="false">IF(OR($E25="",$H25=""),0,MAX(0,MIN($G25,$R25-1)))</f>
        <v>0</v>
      </c>
      <c r="T25" s="25" t="n">
        <f aca="false">IF(OR($E25="",$H25=""),0,MAX(0,MIN($G25,(YEAR($C$3)-1-YEAR($I25))*12+12-MONTH($I25)+1)))</f>
        <v>0</v>
      </c>
    </row>
    <row r="26" customFormat="false" ht="15" hidden="false" customHeight="false" outlineLevel="0" collapsed="false">
      <c r="A26" s="23" t="str">
        <f aca="false">IF(B26="","",ROW()-6)</f>
        <v/>
      </c>
      <c r="B26" s="6"/>
      <c r="C26" s="6"/>
      <c r="D26" s="6"/>
      <c r="E26" s="7"/>
      <c r="F26" s="7"/>
      <c r="G26" s="6"/>
      <c r="H26" s="9"/>
      <c r="I26" s="12" t="str">
        <f aca="false">IF(OR($E26="",$H26=""),"",EOMONTH($H26,0)+1)</f>
        <v/>
      </c>
      <c r="J26" s="13" t="str">
        <f aca="false">IF(OR($E26="",$G26=""),"",ROUND(($E26-$F26)/$G26,2))</f>
        <v/>
      </c>
      <c r="K26" s="23" t="str">
        <f aca="false">IF(OR($E26="",$H26=""),"",MAX(0,MIN($G26,$R26)))</f>
        <v/>
      </c>
      <c r="L26" s="13" t="str">
        <f aca="false">IF(OR($E26="",$H26=""),"",ROUND($N26-IF(($S26)&gt;=$G26,$E26-$F26,ROUND(($S26)*($E26-$F26)/$G26,2)),2))</f>
        <v/>
      </c>
      <c r="M26" s="13" t="str">
        <f aca="false">IF(OR($E26="",$H26=""),"",ROUND($N26-IF(($T26)&gt;=$G26,$E26-$F26,ROUND(($T26)*($E26-$F26)/$G26,2)),2))</f>
        <v/>
      </c>
      <c r="N26" s="13" t="str">
        <f aca="false">IF(OR($E26="",$H26=""),"",IF(($K26)&gt;=$G26,$E26-$F26,ROUND(($K26)*($E26-$F26)/$G26,2)))</f>
        <v/>
      </c>
      <c r="O26" s="13" t="str">
        <f aca="false">IF(OR($E26="",$H26=""),"",$E26-$N26)</f>
        <v/>
      </c>
      <c r="P26" s="5" t="str">
        <f aca="false">IF(OR($E26="",$H26=""),"",IF($R26&lt;=0,"Boshlanmagan",IF($R26&gt;$G26,"To'liq amortizatsiya","Faol")))</f>
        <v/>
      </c>
      <c r="R26" s="25" t="n">
        <f aca="false">IF(OR($E26="",$H26=""),0,(YEAR($C$3)-YEAR($I26))*12+MONTH($C$3)-MONTH($I26)+1)</f>
        <v>0</v>
      </c>
      <c r="S26" s="25" t="n">
        <f aca="false">IF(OR($E26="",$H26=""),0,MAX(0,MIN($G26,$R26-1)))</f>
        <v>0</v>
      </c>
      <c r="T26" s="25" t="n">
        <f aca="false">IF(OR($E26="",$H26=""),0,MAX(0,MIN($G26,(YEAR($C$3)-1-YEAR($I26))*12+12-MONTH($I26)+1)))</f>
        <v>0</v>
      </c>
    </row>
    <row r="27" customFormat="false" ht="15" hidden="false" customHeight="false" outlineLevel="0" collapsed="false">
      <c r="A27" s="23" t="str">
        <f aca="false">IF(B27="","",ROW()-6)</f>
        <v/>
      </c>
      <c r="B27" s="6"/>
      <c r="C27" s="6"/>
      <c r="D27" s="6"/>
      <c r="E27" s="7"/>
      <c r="F27" s="7"/>
      <c r="G27" s="6"/>
      <c r="H27" s="9"/>
      <c r="I27" s="12" t="str">
        <f aca="false">IF(OR($E27="",$H27=""),"",EOMONTH($H27,0)+1)</f>
        <v/>
      </c>
      <c r="J27" s="13" t="str">
        <f aca="false">IF(OR($E27="",$G27=""),"",ROUND(($E27-$F27)/$G27,2))</f>
        <v/>
      </c>
      <c r="K27" s="23" t="str">
        <f aca="false">IF(OR($E27="",$H27=""),"",MAX(0,MIN($G27,$R27)))</f>
        <v/>
      </c>
      <c r="L27" s="13" t="str">
        <f aca="false">IF(OR($E27="",$H27=""),"",ROUND($N27-IF(($S27)&gt;=$G27,$E27-$F27,ROUND(($S27)*($E27-$F27)/$G27,2)),2))</f>
        <v/>
      </c>
      <c r="M27" s="13" t="str">
        <f aca="false">IF(OR($E27="",$H27=""),"",ROUND($N27-IF(($T27)&gt;=$G27,$E27-$F27,ROUND(($T27)*($E27-$F27)/$G27,2)),2))</f>
        <v/>
      </c>
      <c r="N27" s="13" t="str">
        <f aca="false">IF(OR($E27="",$H27=""),"",IF(($K27)&gt;=$G27,$E27-$F27,ROUND(($K27)*($E27-$F27)/$G27,2)))</f>
        <v/>
      </c>
      <c r="O27" s="13" t="str">
        <f aca="false">IF(OR($E27="",$H27=""),"",$E27-$N27)</f>
        <v/>
      </c>
      <c r="P27" s="5" t="str">
        <f aca="false">IF(OR($E27="",$H27=""),"",IF($R27&lt;=0,"Boshlanmagan",IF($R27&gt;$G27,"To'liq amortizatsiya","Faol")))</f>
        <v/>
      </c>
      <c r="R27" s="25" t="n">
        <f aca="false">IF(OR($E27="",$H27=""),0,(YEAR($C$3)-YEAR($I27))*12+MONTH($C$3)-MONTH($I27)+1)</f>
        <v>0</v>
      </c>
      <c r="S27" s="25" t="n">
        <f aca="false">IF(OR($E27="",$H27=""),0,MAX(0,MIN($G27,$R27-1)))</f>
        <v>0</v>
      </c>
      <c r="T27" s="25" t="n">
        <f aca="false">IF(OR($E27="",$H27=""),0,MAX(0,MIN($G27,(YEAR($C$3)-1-YEAR($I27))*12+12-MONTH($I27)+1)))</f>
        <v>0</v>
      </c>
    </row>
    <row r="28" customFormat="false" ht="15" hidden="false" customHeight="false" outlineLevel="0" collapsed="false">
      <c r="A28" s="23" t="str">
        <f aca="false">IF(B28="","",ROW()-6)</f>
        <v/>
      </c>
      <c r="B28" s="6"/>
      <c r="C28" s="6"/>
      <c r="D28" s="6"/>
      <c r="E28" s="7"/>
      <c r="F28" s="7"/>
      <c r="G28" s="6"/>
      <c r="H28" s="9"/>
      <c r="I28" s="12" t="str">
        <f aca="false">IF(OR($E28="",$H28=""),"",EOMONTH($H28,0)+1)</f>
        <v/>
      </c>
      <c r="J28" s="13" t="str">
        <f aca="false">IF(OR($E28="",$G28=""),"",ROUND(($E28-$F28)/$G28,2))</f>
        <v/>
      </c>
      <c r="K28" s="23" t="str">
        <f aca="false">IF(OR($E28="",$H28=""),"",MAX(0,MIN($G28,$R28)))</f>
        <v/>
      </c>
      <c r="L28" s="13" t="str">
        <f aca="false">IF(OR($E28="",$H28=""),"",ROUND($N28-IF(($S28)&gt;=$G28,$E28-$F28,ROUND(($S28)*($E28-$F28)/$G28,2)),2))</f>
        <v/>
      </c>
      <c r="M28" s="13" t="str">
        <f aca="false">IF(OR($E28="",$H28=""),"",ROUND($N28-IF(($T28)&gt;=$G28,$E28-$F28,ROUND(($T28)*($E28-$F28)/$G28,2)),2))</f>
        <v/>
      </c>
      <c r="N28" s="13" t="str">
        <f aca="false">IF(OR($E28="",$H28=""),"",IF(($K28)&gt;=$G28,$E28-$F28,ROUND(($K28)*($E28-$F28)/$G28,2)))</f>
        <v/>
      </c>
      <c r="O28" s="13" t="str">
        <f aca="false">IF(OR($E28="",$H28=""),"",$E28-$N28)</f>
        <v/>
      </c>
      <c r="P28" s="5" t="str">
        <f aca="false">IF(OR($E28="",$H28=""),"",IF($R28&lt;=0,"Boshlanmagan",IF($R28&gt;$G28,"To'liq amortizatsiya","Faol")))</f>
        <v/>
      </c>
      <c r="R28" s="25" t="n">
        <f aca="false">IF(OR($E28="",$H28=""),0,(YEAR($C$3)-YEAR($I28))*12+MONTH($C$3)-MONTH($I28)+1)</f>
        <v>0</v>
      </c>
      <c r="S28" s="25" t="n">
        <f aca="false">IF(OR($E28="",$H28=""),0,MAX(0,MIN($G28,$R28-1)))</f>
        <v>0</v>
      </c>
      <c r="T28" s="25" t="n">
        <f aca="false">IF(OR($E28="",$H28=""),0,MAX(0,MIN($G28,(YEAR($C$3)-1-YEAR($I28))*12+12-MONTH($I28)+1)))</f>
        <v>0</v>
      </c>
    </row>
    <row r="29" customFormat="false" ht="15" hidden="false" customHeight="false" outlineLevel="0" collapsed="false">
      <c r="A29" s="23" t="str">
        <f aca="false">IF(B29="","",ROW()-6)</f>
        <v/>
      </c>
      <c r="B29" s="6"/>
      <c r="C29" s="6"/>
      <c r="D29" s="6"/>
      <c r="E29" s="7"/>
      <c r="F29" s="7"/>
      <c r="G29" s="6"/>
      <c r="H29" s="9"/>
      <c r="I29" s="12" t="str">
        <f aca="false">IF(OR($E29="",$H29=""),"",EOMONTH($H29,0)+1)</f>
        <v/>
      </c>
      <c r="J29" s="13" t="str">
        <f aca="false">IF(OR($E29="",$G29=""),"",ROUND(($E29-$F29)/$G29,2))</f>
        <v/>
      </c>
      <c r="K29" s="23" t="str">
        <f aca="false">IF(OR($E29="",$H29=""),"",MAX(0,MIN($G29,$R29)))</f>
        <v/>
      </c>
      <c r="L29" s="13" t="str">
        <f aca="false">IF(OR($E29="",$H29=""),"",ROUND($N29-IF(($S29)&gt;=$G29,$E29-$F29,ROUND(($S29)*($E29-$F29)/$G29,2)),2))</f>
        <v/>
      </c>
      <c r="M29" s="13" t="str">
        <f aca="false">IF(OR($E29="",$H29=""),"",ROUND($N29-IF(($T29)&gt;=$G29,$E29-$F29,ROUND(($T29)*($E29-$F29)/$G29,2)),2))</f>
        <v/>
      </c>
      <c r="N29" s="13" t="str">
        <f aca="false">IF(OR($E29="",$H29=""),"",IF(($K29)&gt;=$G29,$E29-$F29,ROUND(($K29)*($E29-$F29)/$G29,2)))</f>
        <v/>
      </c>
      <c r="O29" s="13" t="str">
        <f aca="false">IF(OR($E29="",$H29=""),"",$E29-$N29)</f>
        <v/>
      </c>
      <c r="P29" s="5" t="str">
        <f aca="false">IF(OR($E29="",$H29=""),"",IF($R29&lt;=0,"Boshlanmagan",IF($R29&gt;$G29,"To'liq amortizatsiya","Faol")))</f>
        <v/>
      </c>
      <c r="R29" s="25" t="n">
        <f aca="false">IF(OR($E29="",$H29=""),0,(YEAR($C$3)-YEAR($I29))*12+MONTH($C$3)-MONTH($I29)+1)</f>
        <v>0</v>
      </c>
      <c r="S29" s="25" t="n">
        <f aca="false">IF(OR($E29="",$H29=""),0,MAX(0,MIN($G29,$R29-1)))</f>
        <v>0</v>
      </c>
      <c r="T29" s="25" t="n">
        <f aca="false">IF(OR($E29="",$H29=""),0,MAX(0,MIN($G29,(YEAR($C$3)-1-YEAR($I29))*12+12-MONTH($I29)+1)))</f>
        <v>0</v>
      </c>
    </row>
    <row r="30" customFormat="false" ht="15" hidden="false" customHeight="false" outlineLevel="0" collapsed="false">
      <c r="A30" s="23" t="str">
        <f aca="false">IF(B30="","",ROW()-6)</f>
        <v/>
      </c>
      <c r="B30" s="6"/>
      <c r="C30" s="6"/>
      <c r="D30" s="6"/>
      <c r="E30" s="7"/>
      <c r="F30" s="7"/>
      <c r="G30" s="6"/>
      <c r="H30" s="9"/>
      <c r="I30" s="12" t="str">
        <f aca="false">IF(OR($E30="",$H30=""),"",EOMONTH($H30,0)+1)</f>
        <v/>
      </c>
      <c r="J30" s="13" t="str">
        <f aca="false">IF(OR($E30="",$G30=""),"",ROUND(($E30-$F30)/$G30,2))</f>
        <v/>
      </c>
      <c r="K30" s="23" t="str">
        <f aca="false">IF(OR($E30="",$H30=""),"",MAX(0,MIN($G30,$R30)))</f>
        <v/>
      </c>
      <c r="L30" s="13" t="str">
        <f aca="false">IF(OR($E30="",$H30=""),"",ROUND($N30-IF(($S30)&gt;=$G30,$E30-$F30,ROUND(($S30)*($E30-$F30)/$G30,2)),2))</f>
        <v/>
      </c>
      <c r="M30" s="13" t="str">
        <f aca="false">IF(OR($E30="",$H30=""),"",ROUND($N30-IF(($T30)&gt;=$G30,$E30-$F30,ROUND(($T30)*($E30-$F30)/$G30,2)),2))</f>
        <v/>
      </c>
      <c r="N30" s="13" t="str">
        <f aca="false">IF(OR($E30="",$H30=""),"",IF(($K30)&gt;=$G30,$E30-$F30,ROUND(($K30)*($E30-$F30)/$G30,2)))</f>
        <v/>
      </c>
      <c r="O30" s="13" t="str">
        <f aca="false">IF(OR($E30="",$H30=""),"",$E30-$N30)</f>
        <v/>
      </c>
      <c r="P30" s="5" t="str">
        <f aca="false">IF(OR($E30="",$H30=""),"",IF($R30&lt;=0,"Boshlanmagan",IF($R30&gt;$G30,"To'liq amortizatsiya","Faol")))</f>
        <v/>
      </c>
      <c r="R30" s="25" t="n">
        <f aca="false">IF(OR($E30="",$H30=""),0,(YEAR($C$3)-YEAR($I30))*12+MONTH($C$3)-MONTH($I30)+1)</f>
        <v>0</v>
      </c>
      <c r="S30" s="25" t="n">
        <f aca="false">IF(OR($E30="",$H30=""),0,MAX(0,MIN($G30,$R30-1)))</f>
        <v>0</v>
      </c>
      <c r="T30" s="25" t="n">
        <f aca="false">IF(OR($E30="",$H30=""),0,MAX(0,MIN($G30,(YEAR($C$3)-1-YEAR($I30))*12+12-MONTH($I30)+1)))</f>
        <v>0</v>
      </c>
    </row>
    <row r="31" customFormat="false" ht="15" hidden="false" customHeight="false" outlineLevel="0" collapsed="false">
      <c r="A31" s="23" t="str">
        <f aca="false">IF(B31="","",ROW()-6)</f>
        <v/>
      </c>
      <c r="B31" s="6"/>
      <c r="C31" s="6"/>
      <c r="D31" s="6"/>
      <c r="E31" s="7"/>
      <c r="F31" s="7"/>
      <c r="G31" s="6"/>
      <c r="H31" s="9"/>
      <c r="I31" s="12" t="str">
        <f aca="false">IF(OR($E31="",$H31=""),"",EOMONTH($H31,0)+1)</f>
        <v/>
      </c>
      <c r="J31" s="13" t="str">
        <f aca="false">IF(OR($E31="",$G31=""),"",ROUND(($E31-$F31)/$G31,2))</f>
        <v/>
      </c>
      <c r="K31" s="23" t="str">
        <f aca="false">IF(OR($E31="",$H31=""),"",MAX(0,MIN($G31,$R31)))</f>
        <v/>
      </c>
      <c r="L31" s="13" t="str">
        <f aca="false">IF(OR($E31="",$H31=""),"",ROUND($N31-IF(($S31)&gt;=$G31,$E31-$F31,ROUND(($S31)*($E31-$F31)/$G31,2)),2))</f>
        <v/>
      </c>
      <c r="M31" s="13" t="str">
        <f aca="false">IF(OR($E31="",$H31=""),"",ROUND($N31-IF(($T31)&gt;=$G31,$E31-$F31,ROUND(($T31)*($E31-$F31)/$G31,2)),2))</f>
        <v/>
      </c>
      <c r="N31" s="13" t="str">
        <f aca="false">IF(OR($E31="",$H31=""),"",IF(($K31)&gt;=$G31,$E31-$F31,ROUND(($K31)*($E31-$F31)/$G31,2)))</f>
        <v/>
      </c>
      <c r="O31" s="13" t="str">
        <f aca="false">IF(OR($E31="",$H31=""),"",$E31-$N31)</f>
        <v/>
      </c>
      <c r="P31" s="5" t="str">
        <f aca="false">IF(OR($E31="",$H31=""),"",IF($R31&lt;=0,"Boshlanmagan",IF($R31&gt;$G31,"To'liq amortizatsiya","Faol")))</f>
        <v/>
      </c>
      <c r="R31" s="25" t="n">
        <f aca="false">IF(OR($E31="",$H31=""),0,(YEAR($C$3)-YEAR($I31))*12+MONTH($C$3)-MONTH($I31)+1)</f>
        <v>0</v>
      </c>
      <c r="S31" s="25" t="n">
        <f aca="false">IF(OR($E31="",$H31=""),0,MAX(0,MIN($G31,$R31-1)))</f>
        <v>0</v>
      </c>
      <c r="T31" s="25" t="n">
        <f aca="false">IF(OR($E31="",$H31=""),0,MAX(0,MIN($G31,(YEAR($C$3)-1-YEAR($I31))*12+12-MONTH($I31)+1)))</f>
        <v>0</v>
      </c>
    </row>
    <row r="32" customFormat="false" ht="15" hidden="false" customHeight="false" outlineLevel="0" collapsed="false">
      <c r="A32" s="23" t="str">
        <f aca="false">IF(B32="","",ROW()-6)</f>
        <v/>
      </c>
      <c r="B32" s="6"/>
      <c r="C32" s="6"/>
      <c r="D32" s="6"/>
      <c r="E32" s="7"/>
      <c r="F32" s="7"/>
      <c r="G32" s="6"/>
      <c r="H32" s="9"/>
      <c r="I32" s="12" t="str">
        <f aca="false">IF(OR($E32="",$H32=""),"",EOMONTH($H32,0)+1)</f>
        <v/>
      </c>
      <c r="J32" s="13" t="str">
        <f aca="false">IF(OR($E32="",$G32=""),"",ROUND(($E32-$F32)/$G32,2))</f>
        <v/>
      </c>
      <c r="K32" s="23" t="str">
        <f aca="false">IF(OR($E32="",$H32=""),"",MAX(0,MIN($G32,$R32)))</f>
        <v/>
      </c>
      <c r="L32" s="13" t="str">
        <f aca="false">IF(OR($E32="",$H32=""),"",ROUND($N32-IF(($S32)&gt;=$G32,$E32-$F32,ROUND(($S32)*($E32-$F32)/$G32,2)),2))</f>
        <v/>
      </c>
      <c r="M32" s="13" t="str">
        <f aca="false">IF(OR($E32="",$H32=""),"",ROUND($N32-IF(($T32)&gt;=$G32,$E32-$F32,ROUND(($T32)*($E32-$F32)/$G32,2)),2))</f>
        <v/>
      </c>
      <c r="N32" s="13" t="str">
        <f aca="false">IF(OR($E32="",$H32=""),"",IF(($K32)&gt;=$G32,$E32-$F32,ROUND(($K32)*($E32-$F32)/$G32,2)))</f>
        <v/>
      </c>
      <c r="O32" s="13" t="str">
        <f aca="false">IF(OR($E32="",$H32=""),"",$E32-$N32)</f>
        <v/>
      </c>
      <c r="P32" s="5" t="str">
        <f aca="false">IF(OR($E32="",$H32=""),"",IF($R32&lt;=0,"Boshlanmagan",IF($R32&gt;$G32,"To'liq amortizatsiya","Faol")))</f>
        <v/>
      </c>
      <c r="R32" s="25" t="n">
        <f aca="false">IF(OR($E32="",$H32=""),0,(YEAR($C$3)-YEAR($I32))*12+MONTH($C$3)-MONTH($I32)+1)</f>
        <v>0</v>
      </c>
      <c r="S32" s="25" t="n">
        <f aca="false">IF(OR($E32="",$H32=""),0,MAX(0,MIN($G32,$R32-1)))</f>
        <v>0</v>
      </c>
      <c r="T32" s="25" t="n">
        <f aca="false">IF(OR($E32="",$H32=""),0,MAX(0,MIN($G32,(YEAR($C$3)-1-YEAR($I32))*12+12-MONTH($I32)+1)))</f>
        <v>0</v>
      </c>
    </row>
    <row r="33" customFormat="false" ht="15" hidden="false" customHeight="false" outlineLevel="0" collapsed="false">
      <c r="A33" s="23" t="str">
        <f aca="false">IF(B33="","",ROW()-6)</f>
        <v/>
      </c>
      <c r="B33" s="6"/>
      <c r="C33" s="6"/>
      <c r="D33" s="6"/>
      <c r="E33" s="7"/>
      <c r="F33" s="7"/>
      <c r="G33" s="6"/>
      <c r="H33" s="9"/>
      <c r="I33" s="12" t="str">
        <f aca="false">IF(OR($E33="",$H33=""),"",EOMONTH($H33,0)+1)</f>
        <v/>
      </c>
      <c r="J33" s="13" t="str">
        <f aca="false">IF(OR($E33="",$G33=""),"",ROUND(($E33-$F33)/$G33,2))</f>
        <v/>
      </c>
      <c r="K33" s="23" t="str">
        <f aca="false">IF(OR($E33="",$H33=""),"",MAX(0,MIN($G33,$R33)))</f>
        <v/>
      </c>
      <c r="L33" s="13" t="str">
        <f aca="false">IF(OR($E33="",$H33=""),"",ROUND($N33-IF(($S33)&gt;=$G33,$E33-$F33,ROUND(($S33)*($E33-$F33)/$G33,2)),2))</f>
        <v/>
      </c>
      <c r="M33" s="13" t="str">
        <f aca="false">IF(OR($E33="",$H33=""),"",ROUND($N33-IF(($T33)&gt;=$G33,$E33-$F33,ROUND(($T33)*($E33-$F33)/$G33,2)),2))</f>
        <v/>
      </c>
      <c r="N33" s="13" t="str">
        <f aca="false">IF(OR($E33="",$H33=""),"",IF(($K33)&gt;=$G33,$E33-$F33,ROUND(($K33)*($E33-$F33)/$G33,2)))</f>
        <v/>
      </c>
      <c r="O33" s="13" t="str">
        <f aca="false">IF(OR($E33="",$H33=""),"",$E33-$N33)</f>
        <v/>
      </c>
      <c r="P33" s="5" t="str">
        <f aca="false">IF(OR($E33="",$H33=""),"",IF($R33&lt;=0,"Boshlanmagan",IF($R33&gt;$G33,"To'liq amortizatsiya","Faol")))</f>
        <v/>
      </c>
      <c r="R33" s="25" t="n">
        <f aca="false">IF(OR($E33="",$H33=""),0,(YEAR($C$3)-YEAR($I33))*12+MONTH($C$3)-MONTH($I33)+1)</f>
        <v>0</v>
      </c>
      <c r="S33" s="25" t="n">
        <f aca="false">IF(OR($E33="",$H33=""),0,MAX(0,MIN($G33,$R33-1)))</f>
        <v>0</v>
      </c>
      <c r="T33" s="25" t="n">
        <f aca="false">IF(OR($E33="",$H33=""),0,MAX(0,MIN($G33,(YEAR($C$3)-1-YEAR($I33))*12+12-MONTH($I33)+1)))</f>
        <v>0</v>
      </c>
    </row>
    <row r="34" customFormat="false" ht="15" hidden="false" customHeight="false" outlineLevel="0" collapsed="false">
      <c r="A34" s="23" t="str">
        <f aca="false">IF(B34="","",ROW()-6)</f>
        <v/>
      </c>
      <c r="B34" s="6"/>
      <c r="C34" s="6"/>
      <c r="D34" s="6"/>
      <c r="E34" s="7"/>
      <c r="F34" s="7"/>
      <c r="G34" s="6"/>
      <c r="H34" s="9"/>
      <c r="I34" s="12" t="str">
        <f aca="false">IF(OR($E34="",$H34=""),"",EOMONTH($H34,0)+1)</f>
        <v/>
      </c>
      <c r="J34" s="13" t="str">
        <f aca="false">IF(OR($E34="",$G34=""),"",ROUND(($E34-$F34)/$G34,2))</f>
        <v/>
      </c>
      <c r="K34" s="23" t="str">
        <f aca="false">IF(OR($E34="",$H34=""),"",MAX(0,MIN($G34,$R34)))</f>
        <v/>
      </c>
      <c r="L34" s="13" t="str">
        <f aca="false">IF(OR($E34="",$H34=""),"",ROUND($N34-IF(($S34)&gt;=$G34,$E34-$F34,ROUND(($S34)*($E34-$F34)/$G34,2)),2))</f>
        <v/>
      </c>
      <c r="M34" s="13" t="str">
        <f aca="false">IF(OR($E34="",$H34=""),"",ROUND($N34-IF(($T34)&gt;=$G34,$E34-$F34,ROUND(($T34)*($E34-$F34)/$G34,2)),2))</f>
        <v/>
      </c>
      <c r="N34" s="13" t="str">
        <f aca="false">IF(OR($E34="",$H34=""),"",IF(($K34)&gt;=$G34,$E34-$F34,ROUND(($K34)*($E34-$F34)/$G34,2)))</f>
        <v/>
      </c>
      <c r="O34" s="13" t="str">
        <f aca="false">IF(OR($E34="",$H34=""),"",$E34-$N34)</f>
        <v/>
      </c>
      <c r="P34" s="5" t="str">
        <f aca="false">IF(OR($E34="",$H34=""),"",IF($R34&lt;=0,"Boshlanmagan",IF($R34&gt;$G34,"To'liq amortizatsiya","Faol")))</f>
        <v/>
      </c>
      <c r="R34" s="25" t="n">
        <f aca="false">IF(OR($E34="",$H34=""),0,(YEAR($C$3)-YEAR($I34))*12+MONTH($C$3)-MONTH($I34)+1)</f>
        <v>0</v>
      </c>
      <c r="S34" s="25" t="n">
        <f aca="false">IF(OR($E34="",$H34=""),0,MAX(0,MIN($G34,$R34-1)))</f>
        <v>0</v>
      </c>
      <c r="T34" s="25" t="n">
        <f aca="false">IF(OR($E34="",$H34=""),0,MAX(0,MIN($G34,(YEAR($C$3)-1-YEAR($I34))*12+12-MONTH($I34)+1)))</f>
        <v>0</v>
      </c>
    </row>
    <row r="35" customFormat="false" ht="15" hidden="false" customHeight="false" outlineLevel="0" collapsed="false">
      <c r="A35" s="23" t="str">
        <f aca="false">IF(B35="","",ROW()-6)</f>
        <v/>
      </c>
      <c r="B35" s="6"/>
      <c r="C35" s="6"/>
      <c r="D35" s="6"/>
      <c r="E35" s="7"/>
      <c r="F35" s="7"/>
      <c r="G35" s="6"/>
      <c r="H35" s="9"/>
      <c r="I35" s="12" t="str">
        <f aca="false">IF(OR($E35="",$H35=""),"",EOMONTH($H35,0)+1)</f>
        <v/>
      </c>
      <c r="J35" s="13" t="str">
        <f aca="false">IF(OR($E35="",$G35=""),"",ROUND(($E35-$F35)/$G35,2))</f>
        <v/>
      </c>
      <c r="K35" s="23" t="str">
        <f aca="false">IF(OR($E35="",$H35=""),"",MAX(0,MIN($G35,$R35)))</f>
        <v/>
      </c>
      <c r="L35" s="13" t="str">
        <f aca="false">IF(OR($E35="",$H35=""),"",ROUND($N35-IF(($S35)&gt;=$G35,$E35-$F35,ROUND(($S35)*($E35-$F35)/$G35,2)),2))</f>
        <v/>
      </c>
      <c r="M35" s="13" t="str">
        <f aca="false">IF(OR($E35="",$H35=""),"",ROUND($N35-IF(($T35)&gt;=$G35,$E35-$F35,ROUND(($T35)*($E35-$F35)/$G35,2)),2))</f>
        <v/>
      </c>
      <c r="N35" s="13" t="str">
        <f aca="false">IF(OR($E35="",$H35=""),"",IF(($K35)&gt;=$G35,$E35-$F35,ROUND(($K35)*($E35-$F35)/$G35,2)))</f>
        <v/>
      </c>
      <c r="O35" s="13" t="str">
        <f aca="false">IF(OR($E35="",$H35=""),"",$E35-$N35)</f>
        <v/>
      </c>
      <c r="P35" s="5" t="str">
        <f aca="false">IF(OR($E35="",$H35=""),"",IF($R35&lt;=0,"Boshlanmagan",IF($R35&gt;$G35,"To'liq amortizatsiya","Faol")))</f>
        <v/>
      </c>
      <c r="R35" s="25" t="n">
        <f aca="false">IF(OR($E35="",$H35=""),0,(YEAR($C$3)-YEAR($I35))*12+MONTH($C$3)-MONTH($I35)+1)</f>
        <v>0</v>
      </c>
      <c r="S35" s="25" t="n">
        <f aca="false">IF(OR($E35="",$H35=""),0,MAX(0,MIN($G35,$R35-1)))</f>
        <v>0</v>
      </c>
      <c r="T35" s="25" t="n">
        <f aca="false">IF(OR($E35="",$H35=""),0,MAX(0,MIN($G35,(YEAR($C$3)-1-YEAR($I35))*12+12-MONTH($I35)+1)))</f>
        <v>0</v>
      </c>
    </row>
    <row r="36" customFormat="false" ht="15" hidden="false" customHeight="false" outlineLevel="0" collapsed="false">
      <c r="A36" s="23" t="str">
        <f aca="false">IF(B36="","",ROW()-6)</f>
        <v/>
      </c>
      <c r="B36" s="6"/>
      <c r="C36" s="6"/>
      <c r="D36" s="6"/>
      <c r="E36" s="7"/>
      <c r="F36" s="7"/>
      <c r="G36" s="6"/>
      <c r="H36" s="9"/>
      <c r="I36" s="12" t="str">
        <f aca="false">IF(OR($E36="",$H36=""),"",EOMONTH($H36,0)+1)</f>
        <v/>
      </c>
      <c r="J36" s="13" t="str">
        <f aca="false">IF(OR($E36="",$G36=""),"",ROUND(($E36-$F36)/$G36,2))</f>
        <v/>
      </c>
      <c r="K36" s="23" t="str">
        <f aca="false">IF(OR($E36="",$H36=""),"",MAX(0,MIN($G36,$R36)))</f>
        <v/>
      </c>
      <c r="L36" s="13" t="str">
        <f aca="false">IF(OR($E36="",$H36=""),"",ROUND($N36-IF(($S36)&gt;=$G36,$E36-$F36,ROUND(($S36)*($E36-$F36)/$G36,2)),2))</f>
        <v/>
      </c>
      <c r="M36" s="13" t="str">
        <f aca="false">IF(OR($E36="",$H36=""),"",ROUND($N36-IF(($T36)&gt;=$G36,$E36-$F36,ROUND(($T36)*($E36-$F36)/$G36,2)),2))</f>
        <v/>
      </c>
      <c r="N36" s="13" t="str">
        <f aca="false">IF(OR($E36="",$H36=""),"",IF(($K36)&gt;=$G36,$E36-$F36,ROUND(($K36)*($E36-$F36)/$G36,2)))</f>
        <v/>
      </c>
      <c r="O36" s="13" t="str">
        <f aca="false">IF(OR($E36="",$H36=""),"",$E36-$N36)</f>
        <v/>
      </c>
      <c r="P36" s="5" t="str">
        <f aca="false">IF(OR($E36="",$H36=""),"",IF($R36&lt;=0,"Boshlanmagan",IF($R36&gt;$G36,"To'liq amortizatsiya","Faol")))</f>
        <v/>
      </c>
      <c r="R36" s="25" t="n">
        <f aca="false">IF(OR($E36="",$H36=""),0,(YEAR($C$3)-YEAR($I36))*12+MONTH($C$3)-MONTH($I36)+1)</f>
        <v>0</v>
      </c>
      <c r="S36" s="25" t="n">
        <f aca="false">IF(OR($E36="",$H36=""),0,MAX(0,MIN($G36,$R36-1)))</f>
        <v>0</v>
      </c>
      <c r="T36" s="25" t="n">
        <f aca="false">IF(OR($E36="",$H36=""),0,MAX(0,MIN($G36,(YEAR($C$3)-1-YEAR($I36))*12+12-MONTH($I36)+1)))</f>
        <v>0</v>
      </c>
    </row>
    <row r="37" customFormat="false" ht="15" hidden="false" customHeight="false" outlineLevel="0" collapsed="false">
      <c r="A37" s="23" t="str">
        <f aca="false">IF(B37="","",ROW()-6)</f>
        <v/>
      </c>
      <c r="B37" s="6"/>
      <c r="C37" s="6"/>
      <c r="D37" s="6"/>
      <c r="E37" s="7"/>
      <c r="F37" s="7"/>
      <c r="G37" s="6"/>
      <c r="H37" s="9"/>
      <c r="I37" s="12" t="str">
        <f aca="false">IF(OR($E37="",$H37=""),"",EOMONTH($H37,0)+1)</f>
        <v/>
      </c>
      <c r="J37" s="13" t="str">
        <f aca="false">IF(OR($E37="",$G37=""),"",ROUND(($E37-$F37)/$G37,2))</f>
        <v/>
      </c>
      <c r="K37" s="23" t="str">
        <f aca="false">IF(OR($E37="",$H37=""),"",MAX(0,MIN($G37,$R37)))</f>
        <v/>
      </c>
      <c r="L37" s="13" t="str">
        <f aca="false">IF(OR($E37="",$H37=""),"",ROUND($N37-IF(($S37)&gt;=$G37,$E37-$F37,ROUND(($S37)*($E37-$F37)/$G37,2)),2))</f>
        <v/>
      </c>
      <c r="M37" s="13" t="str">
        <f aca="false">IF(OR($E37="",$H37=""),"",ROUND($N37-IF(($T37)&gt;=$G37,$E37-$F37,ROUND(($T37)*($E37-$F37)/$G37,2)),2))</f>
        <v/>
      </c>
      <c r="N37" s="13" t="str">
        <f aca="false">IF(OR($E37="",$H37=""),"",IF(($K37)&gt;=$G37,$E37-$F37,ROUND(($K37)*($E37-$F37)/$G37,2)))</f>
        <v/>
      </c>
      <c r="O37" s="13" t="str">
        <f aca="false">IF(OR($E37="",$H37=""),"",$E37-$N37)</f>
        <v/>
      </c>
      <c r="P37" s="5" t="str">
        <f aca="false">IF(OR($E37="",$H37=""),"",IF($R37&lt;=0,"Boshlanmagan",IF($R37&gt;$G37,"To'liq amortizatsiya","Faol")))</f>
        <v/>
      </c>
      <c r="R37" s="25" t="n">
        <f aca="false">IF(OR($E37="",$H37=""),0,(YEAR($C$3)-YEAR($I37))*12+MONTH($C$3)-MONTH($I37)+1)</f>
        <v>0</v>
      </c>
      <c r="S37" s="25" t="n">
        <f aca="false">IF(OR($E37="",$H37=""),0,MAX(0,MIN($G37,$R37-1)))</f>
        <v>0</v>
      </c>
      <c r="T37" s="25" t="n">
        <f aca="false">IF(OR($E37="",$H37=""),0,MAX(0,MIN($G37,(YEAR($C$3)-1-YEAR($I37))*12+12-MONTH($I37)+1)))</f>
        <v>0</v>
      </c>
    </row>
    <row r="38" customFormat="false" ht="15" hidden="false" customHeight="false" outlineLevel="0" collapsed="false">
      <c r="A38" s="23" t="str">
        <f aca="false">IF(B38="","",ROW()-6)</f>
        <v/>
      </c>
      <c r="B38" s="6"/>
      <c r="C38" s="6"/>
      <c r="D38" s="6"/>
      <c r="E38" s="7"/>
      <c r="F38" s="7"/>
      <c r="G38" s="6"/>
      <c r="H38" s="9"/>
      <c r="I38" s="12" t="str">
        <f aca="false">IF(OR($E38="",$H38=""),"",EOMONTH($H38,0)+1)</f>
        <v/>
      </c>
      <c r="J38" s="13" t="str">
        <f aca="false">IF(OR($E38="",$G38=""),"",ROUND(($E38-$F38)/$G38,2))</f>
        <v/>
      </c>
      <c r="K38" s="23" t="str">
        <f aca="false">IF(OR($E38="",$H38=""),"",MAX(0,MIN($G38,$R38)))</f>
        <v/>
      </c>
      <c r="L38" s="13" t="str">
        <f aca="false">IF(OR($E38="",$H38=""),"",ROUND($N38-IF(($S38)&gt;=$G38,$E38-$F38,ROUND(($S38)*($E38-$F38)/$G38,2)),2))</f>
        <v/>
      </c>
      <c r="M38" s="13" t="str">
        <f aca="false">IF(OR($E38="",$H38=""),"",ROUND($N38-IF(($T38)&gt;=$G38,$E38-$F38,ROUND(($T38)*($E38-$F38)/$G38,2)),2))</f>
        <v/>
      </c>
      <c r="N38" s="13" t="str">
        <f aca="false">IF(OR($E38="",$H38=""),"",IF(($K38)&gt;=$G38,$E38-$F38,ROUND(($K38)*($E38-$F38)/$G38,2)))</f>
        <v/>
      </c>
      <c r="O38" s="13" t="str">
        <f aca="false">IF(OR($E38="",$H38=""),"",$E38-$N38)</f>
        <v/>
      </c>
      <c r="P38" s="5" t="str">
        <f aca="false">IF(OR($E38="",$H38=""),"",IF($R38&lt;=0,"Boshlanmagan",IF($R38&gt;$G38,"To'liq amortizatsiya","Faol")))</f>
        <v/>
      </c>
      <c r="R38" s="25" t="n">
        <f aca="false">IF(OR($E38="",$H38=""),0,(YEAR($C$3)-YEAR($I38))*12+MONTH($C$3)-MONTH($I38)+1)</f>
        <v>0</v>
      </c>
      <c r="S38" s="25" t="n">
        <f aca="false">IF(OR($E38="",$H38=""),0,MAX(0,MIN($G38,$R38-1)))</f>
        <v>0</v>
      </c>
      <c r="T38" s="25" t="n">
        <f aca="false">IF(OR($E38="",$H38=""),0,MAX(0,MIN($G38,(YEAR($C$3)-1-YEAR($I38))*12+12-MONTH($I38)+1)))</f>
        <v>0</v>
      </c>
    </row>
    <row r="39" customFormat="false" ht="15" hidden="false" customHeight="false" outlineLevel="0" collapsed="false">
      <c r="A39" s="23" t="str">
        <f aca="false">IF(B39="","",ROW()-6)</f>
        <v/>
      </c>
      <c r="B39" s="6"/>
      <c r="C39" s="6"/>
      <c r="D39" s="6"/>
      <c r="E39" s="7"/>
      <c r="F39" s="7"/>
      <c r="G39" s="6"/>
      <c r="H39" s="9"/>
      <c r="I39" s="12" t="str">
        <f aca="false">IF(OR($E39="",$H39=""),"",EOMONTH($H39,0)+1)</f>
        <v/>
      </c>
      <c r="J39" s="13" t="str">
        <f aca="false">IF(OR($E39="",$G39=""),"",ROUND(($E39-$F39)/$G39,2))</f>
        <v/>
      </c>
      <c r="K39" s="23" t="str">
        <f aca="false">IF(OR($E39="",$H39=""),"",MAX(0,MIN($G39,$R39)))</f>
        <v/>
      </c>
      <c r="L39" s="13" t="str">
        <f aca="false">IF(OR($E39="",$H39=""),"",ROUND($N39-IF(($S39)&gt;=$G39,$E39-$F39,ROUND(($S39)*($E39-$F39)/$G39,2)),2))</f>
        <v/>
      </c>
      <c r="M39" s="13" t="str">
        <f aca="false">IF(OR($E39="",$H39=""),"",ROUND($N39-IF(($T39)&gt;=$G39,$E39-$F39,ROUND(($T39)*($E39-$F39)/$G39,2)),2))</f>
        <v/>
      </c>
      <c r="N39" s="13" t="str">
        <f aca="false">IF(OR($E39="",$H39=""),"",IF(($K39)&gt;=$G39,$E39-$F39,ROUND(($K39)*($E39-$F39)/$G39,2)))</f>
        <v/>
      </c>
      <c r="O39" s="13" t="str">
        <f aca="false">IF(OR($E39="",$H39=""),"",$E39-$N39)</f>
        <v/>
      </c>
      <c r="P39" s="5" t="str">
        <f aca="false">IF(OR($E39="",$H39=""),"",IF($R39&lt;=0,"Boshlanmagan",IF($R39&gt;$G39,"To'liq amortizatsiya","Faol")))</f>
        <v/>
      </c>
      <c r="R39" s="25" t="n">
        <f aca="false">IF(OR($E39="",$H39=""),0,(YEAR($C$3)-YEAR($I39))*12+MONTH($C$3)-MONTH($I39)+1)</f>
        <v>0</v>
      </c>
      <c r="S39" s="25" t="n">
        <f aca="false">IF(OR($E39="",$H39=""),0,MAX(0,MIN($G39,$R39-1)))</f>
        <v>0</v>
      </c>
      <c r="T39" s="25" t="n">
        <f aca="false">IF(OR($E39="",$H39=""),0,MAX(0,MIN($G39,(YEAR($C$3)-1-YEAR($I39))*12+12-MONTH($I39)+1)))</f>
        <v>0</v>
      </c>
    </row>
    <row r="40" customFormat="false" ht="15" hidden="false" customHeight="false" outlineLevel="0" collapsed="false">
      <c r="A40" s="23" t="str">
        <f aca="false">IF(B40="","",ROW()-6)</f>
        <v/>
      </c>
      <c r="B40" s="6"/>
      <c r="C40" s="6"/>
      <c r="D40" s="6"/>
      <c r="E40" s="7"/>
      <c r="F40" s="7"/>
      <c r="G40" s="6"/>
      <c r="H40" s="9"/>
      <c r="I40" s="12" t="str">
        <f aca="false">IF(OR($E40="",$H40=""),"",EOMONTH($H40,0)+1)</f>
        <v/>
      </c>
      <c r="J40" s="13" t="str">
        <f aca="false">IF(OR($E40="",$G40=""),"",ROUND(($E40-$F40)/$G40,2))</f>
        <v/>
      </c>
      <c r="K40" s="23" t="str">
        <f aca="false">IF(OR($E40="",$H40=""),"",MAX(0,MIN($G40,$R40)))</f>
        <v/>
      </c>
      <c r="L40" s="13" t="str">
        <f aca="false">IF(OR($E40="",$H40=""),"",ROUND($N40-IF(($S40)&gt;=$G40,$E40-$F40,ROUND(($S40)*($E40-$F40)/$G40,2)),2))</f>
        <v/>
      </c>
      <c r="M40" s="13" t="str">
        <f aca="false">IF(OR($E40="",$H40=""),"",ROUND($N40-IF(($T40)&gt;=$G40,$E40-$F40,ROUND(($T40)*($E40-$F40)/$G40,2)),2))</f>
        <v/>
      </c>
      <c r="N40" s="13" t="str">
        <f aca="false">IF(OR($E40="",$H40=""),"",IF(($K40)&gt;=$G40,$E40-$F40,ROUND(($K40)*($E40-$F40)/$G40,2)))</f>
        <v/>
      </c>
      <c r="O40" s="13" t="str">
        <f aca="false">IF(OR($E40="",$H40=""),"",$E40-$N40)</f>
        <v/>
      </c>
      <c r="P40" s="5" t="str">
        <f aca="false">IF(OR($E40="",$H40=""),"",IF($R40&lt;=0,"Boshlanmagan",IF($R40&gt;$G40,"To'liq amortizatsiya","Faol")))</f>
        <v/>
      </c>
      <c r="R40" s="25" t="n">
        <f aca="false">IF(OR($E40="",$H40=""),0,(YEAR($C$3)-YEAR($I40))*12+MONTH($C$3)-MONTH($I40)+1)</f>
        <v>0</v>
      </c>
      <c r="S40" s="25" t="n">
        <f aca="false">IF(OR($E40="",$H40=""),0,MAX(0,MIN($G40,$R40-1)))</f>
        <v>0</v>
      </c>
      <c r="T40" s="25" t="n">
        <f aca="false">IF(OR($E40="",$H40=""),0,MAX(0,MIN($G40,(YEAR($C$3)-1-YEAR($I40))*12+12-MONTH($I40)+1)))</f>
        <v>0</v>
      </c>
    </row>
    <row r="41" customFormat="false" ht="15" hidden="false" customHeight="false" outlineLevel="0" collapsed="false">
      <c r="A41" s="23" t="str">
        <f aca="false">IF(B41="","",ROW()-6)</f>
        <v/>
      </c>
      <c r="B41" s="6"/>
      <c r="C41" s="6"/>
      <c r="D41" s="6"/>
      <c r="E41" s="7"/>
      <c r="F41" s="7"/>
      <c r="G41" s="6"/>
      <c r="H41" s="9"/>
      <c r="I41" s="12" t="str">
        <f aca="false">IF(OR($E41="",$H41=""),"",EOMONTH($H41,0)+1)</f>
        <v/>
      </c>
      <c r="J41" s="13" t="str">
        <f aca="false">IF(OR($E41="",$G41=""),"",ROUND(($E41-$F41)/$G41,2))</f>
        <v/>
      </c>
      <c r="K41" s="23" t="str">
        <f aca="false">IF(OR($E41="",$H41=""),"",MAX(0,MIN($G41,$R41)))</f>
        <v/>
      </c>
      <c r="L41" s="13" t="str">
        <f aca="false">IF(OR($E41="",$H41=""),"",ROUND($N41-IF(($S41)&gt;=$G41,$E41-$F41,ROUND(($S41)*($E41-$F41)/$G41,2)),2))</f>
        <v/>
      </c>
      <c r="M41" s="13" t="str">
        <f aca="false">IF(OR($E41="",$H41=""),"",ROUND($N41-IF(($T41)&gt;=$G41,$E41-$F41,ROUND(($T41)*($E41-$F41)/$G41,2)),2))</f>
        <v/>
      </c>
      <c r="N41" s="13" t="str">
        <f aca="false">IF(OR($E41="",$H41=""),"",IF(($K41)&gt;=$G41,$E41-$F41,ROUND(($K41)*($E41-$F41)/$G41,2)))</f>
        <v/>
      </c>
      <c r="O41" s="13" t="str">
        <f aca="false">IF(OR($E41="",$H41=""),"",$E41-$N41)</f>
        <v/>
      </c>
      <c r="P41" s="5" t="str">
        <f aca="false">IF(OR($E41="",$H41=""),"",IF($R41&lt;=0,"Boshlanmagan",IF($R41&gt;$G41,"To'liq amortizatsiya","Faol")))</f>
        <v/>
      </c>
      <c r="R41" s="25" t="n">
        <f aca="false">IF(OR($E41="",$H41=""),0,(YEAR($C$3)-YEAR($I41))*12+MONTH($C$3)-MONTH($I41)+1)</f>
        <v>0</v>
      </c>
      <c r="S41" s="25" t="n">
        <f aca="false">IF(OR($E41="",$H41=""),0,MAX(0,MIN($G41,$R41-1)))</f>
        <v>0</v>
      </c>
      <c r="T41" s="25" t="n">
        <f aca="false">IF(OR($E41="",$H41=""),0,MAX(0,MIN($G41,(YEAR($C$3)-1-YEAR($I41))*12+12-MONTH($I41)+1)))</f>
        <v>0</v>
      </c>
    </row>
    <row r="42" customFormat="false" ht="15" hidden="false" customHeight="false" outlineLevel="0" collapsed="false">
      <c r="A42" s="23" t="str">
        <f aca="false">IF(B42="","",ROW()-6)</f>
        <v/>
      </c>
      <c r="B42" s="6"/>
      <c r="C42" s="6"/>
      <c r="D42" s="6"/>
      <c r="E42" s="7"/>
      <c r="F42" s="7"/>
      <c r="G42" s="6"/>
      <c r="H42" s="9"/>
      <c r="I42" s="12" t="str">
        <f aca="false">IF(OR($E42="",$H42=""),"",EOMONTH($H42,0)+1)</f>
        <v/>
      </c>
      <c r="J42" s="13" t="str">
        <f aca="false">IF(OR($E42="",$G42=""),"",ROUND(($E42-$F42)/$G42,2))</f>
        <v/>
      </c>
      <c r="K42" s="23" t="str">
        <f aca="false">IF(OR($E42="",$H42=""),"",MAX(0,MIN($G42,$R42)))</f>
        <v/>
      </c>
      <c r="L42" s="13" t="str">
        <f aca="false">IF(OR($E42="",$H42=""),"",ROUND($N42-IF(($S42)&gt;=$G42,$E42-$F42,ROUND(($S42)*($E42-$F42)/$G42,2)),2))</f>
        <v/>
      </c>
      <c r="M42" s="13" t="str">
        <f aca="false">IF(OR($E42="",$H42=""),"",ROUND($N42-IF(($T42)&gt;=$G42,$E42-$F42,ROUND(($T42)*($E42-$F42)/$G42,2)),2))</f>
        <v/>
      </c>
      <c r="N42" s="13" t="str">
        <f aca="false">IF(OR($E42="",$H42=""),"",IF(($K42)&gt;=$G42,$E42-$F42,ROUND(($K42)*($E42-$F42)/$G42,2)))</f>
        <v/>
      </c>
      <c r="O42" s="13" t="str">
        <f aca="false">IF(OR($E42="",$H42=""),"",$E42-$N42)</f>
        <v/>
      </c>
      <c r="P42" s="5" t="str">
        <f aca="false">IF(OR($E42="",$H42=""),"",IF($R42&lt;=0,"Boshlanmagan",IF($R42&gt;$G42,"To'liq amortizatsiya","Faol")))</f>
        <v/>
      </c>
      <c r="R42" s="25" t="n">
        <f aca="false">IF(OR($E42="",$H42=""),0,(YEAR($C$3)-YEAR($I42))*12+MONTH($C$3)-MONTH($I42)+1)</f>
        <v>0</v>
      </c>
      <c r="S42" s="25" t="n">
        <f aca="false">IF(OR($E42="",$H42=""),0,MAX(0,MIN($G42,$R42-1)))</f>
        <v>0</v>
      </c>
      <c r="T42" s="25" t="n">
        <f aca="false">IF(OR($E42="",$H42=""),0,MAX(0,MIN($G42,(YEAR($C$3)-1-YEAR($I42))*12+12-MONTH($I42)+1)))</f>
        <v>0</v>
      </c>
    </row>
    <row r="43" customFormat="false" ht="15" hidden="false" customHeight="false" outlineLevel="0" collapsed="false">
      <c r="A43" s="23" t="str">
        <f aca="false">IF(B43="","",ROW()-6)</f>
        <v/>
      </c>
      <c r="B43" s="6"/>
      <c r="C43" s="6"/>
      <c r="D43" s="6"/>
      <c r="E43" s="7"/>
      <c r="F43" s="7"/>
      <c r="G43" s="6"/>
      <c r="H43" s="9"/>
      <c r="I43" s="12" t="str">
        <f aca="false">IF(OR($E43="",$H43=""),"",EOMONTH($H43,0)+1)</f>
        <v/>
      </c>
      <c r="J43" s="13" t="str">
        <f aca="false">IF(OR($E43="",$G43=""),"",ROUND(($E43-$F43)/$G43,2))</f>
        <v/>
      </c>
      <c r="K43" s="23" t="str">
        <f aca="false">IF(OR($E43="",$H43=""),"",MAX(0,MIN($G43,$R43)))</f>
        <v/>
      </c>
      <c r="L43" s="13" t="str">
        <f aca="false">IF(OR($E43="",$H43=""),"",ROUND($N43-IF(($S43)&gt;=$G43,$E43-$F43,ROUND(($S43)*($E43-$F43)/$G43,2)),2))</f>
        <v/>
      </c>
      <c r="M43" s="13" t="str">
        <f aca="false">IF(OR($E43="",$H43=""),"",ROUND($N43-IF(($T43)&gt;=$G43,$E43-$F43,ROUND(($T43)*($E43-$F43)/$G43,2)),2))</f>
        <v/>
      </c>
      <c r="N43" s="13" t="str">
        <f aca="false">IF(OR($E43="",$H43=""),"",IF(($K43)&gt;=$G43,$E43-$F43,ROUND(($K43)*($E43-$F43)/$G43,2)))</f>
        <v/>
      </c>
      <c r="O43" s="13" t="str">
        <f aca="false">IF(OR($E43="",$H43=""),"",$E43-$N43)</f>
        <v/>
      </c>
      <c r="P43" s="5" t="str">
        <f aca="false">IF(OR($E43="",$H43=""),"",IF($R43&lt;=0,"Boshlanmagan",IF($R43&gt;$G43,"To'liq amortizatsiya","Faol")))</f>
        <v/>
      </c>
      <c r="R43" s="25" t="n">
        <f aca="false">IF(OR($E43="",$H43=""),0,(YEAR($C$3)-YEAR($I43))*12+MONTH($C$3)-MONTH($I43)+1)</f>
        <v>0</v>
      </c>
      <c r="S43" s="25" t="n">
        <f aca="false">IF(OR($E43="",$H43=""),0,MAX(0,MIN($G43,$R43-1)))</f>
        <v>0</v>
      </c>
      <c r="T43" s="25" t="n">
        <f aca="false">IF(OR($E43="",$H43=""),0,MAX(0,MIN($G43,(YEAR($C$3)-1-YEAR($I43))*12+12-MONTH($I43)+1)))</f>
        <v>0</v>
      </c>
    </row>
    <row r="44" customFormat="false" ht="15" hidden="false" customHeight="false" outlineLevel="0" collapsed="false">
      <c r="A44" s="23" t="str">
        <f aca="false">IF(B44="","",ROW()-6)</f>
        <v/>
      </c>
      <c r="B44" s="6"/>
      <c r="C44" s="6"/>
      <c r="D44" s="6"/>
      <c r="E44" s="7"/>
      <c r="F44" s="7"/>
      <c r="G44" s="6"/>
      <c r="H44" s="9"/>
      <c r="I44" s="12" t="str">
        <f aca="false">IF(OR($E44="",$H44=""),"",EOMONTH($H44,0)+1)</f>
        <v/>
      </c>
      <c r="J44" s="13" t="str">
        <f aca="false">IF(OR($E44="",$G44=""),"",ROUND(($E44-$F44)/$G44,2))</f>
        <v/>
      </c>
      <c r="K44" s="23" t="str">
        <f aca="false">IF(OR($E44="",$H44=""),"",MAX(0,MIN($G44,$R44)))</f>
        <v/>
      </c>
      <c r="L44" s="13" t="str">
        <f aca="false">IF(OR($E44="",$H44=""),"",ROUND($N44-IF(($S44)&gt;=$G44,$E44-$F44,ROUND(($S44)*($E44-$F44)/$G44,2)),2))</f>
        <v/>
      </c>
      <c r="M44" s="13" t="str">
        <f aca="false">IF(OR($E44="",$H44=""),"",ROUND($N44-IF(($T44)&gt;=$G44,$E44-$F44,ROUND(($T44)*($E44-$F44)/$G44,2)),2))</f>
        <v/>
      </c>
      <c r="N44" s="13" t="str">
        <f aca="false">IF(OR($E44="",$H44=""),"",IF(($K44)&gt;=$G44,$E44-$F44,ROUND(($K44)*($E44-$F44)/$G44,2)))</f>
        <v/>
      </c>
      <c r="O44" s="13" t="str">
        <f aca="false">IF(OR($E44="",$H44=""),"",$E44-$N44)</f>
        <v/>
      </c>
      <c r="P44" s="5" t="str">
        <f aca="false">IF(OR($E44="",$H44=""),"",IF($R44&lt;=0,"Boshlanmagan",IF($R44&gt;$G44,"To'liq amortizatsiya","Faol")))</f>
        <v/>
      </c>
      <c r="R44" s="25" t="n">
        <f aca="false">IF(OR($E44="",$H44=""),0,(YEAR($C$3)-YEAR($I44))*12+MONTH($C$3)-MONTH($I44)+1)</f>
        <v>0</v>
      </c>
      <c r="S44" s="25" t="n">
        <f aca="false">IF(OR($E44="",$H44=""),0,MAX(0,MIN($G44,$R44-1)))</f>
        <v>0</v>
      </c>
      <c r="T44" s="25" t="n">
        <f aca="false">IF(OR($E44="",$H44=""),0,MAX(0,MIN($G44,(YEAR($C$3)-1-YEAR($I44))*12+12-MONTH($I44)+1)))</f>
        <v>0</v>
      </c>
    </row>
    <row r="45" customFormat="false" ht="15" hidden="false" customHeight="false" outlineLevel="0" collapsed="false">
      <c r="A45" s="23" t="str">
        <f aca="false">IF(B45="","",ROW()-6)</f>
        <v/>
      </c>
      <c r="B45" s="6"/>
      <c r="C45" s="6"/>
      <c r="D45" s="6"/>
      <c r="E45" s="7"/>
      <c r="F45" s="7"/>
      <c r="G45" s="6"/>
      <c r="H45" s="9"/>
      <c r="I45" s="12" t="str">
        <f aca="false">IF(OR($E45="",$H45=""),"",EOMONTH($H45,0)+1)</f>
        <v/>
      </c>
      <c r="J45" s="13" t="str">
        <f aca="false">IF(OR($E45="",$G45=""),"",ROUND(($E45-$F45)/$G45,2))</f>
        <v/>
      </c>
      <c r="K45" s="23" t="str">
        <f aca="false">IF(OR($E45="",$H45=""),"",MAX(0,MIN($G45,$R45)))</f>
        <v/>
      </c>
      <c r="L45" s="13" t="str">
        <f aca="false">IF(OR($E45="",$H45=""),"",ROUND($N45-IF(($S45)&gt;=$G45,$E45-$F45,ROUND(($S45)*($E45-$F45)/$G45,2)),2))</f>
        <v/>
      </c>
      <c r="M45" s="13" t="str">
        <f aca="false">IF(OR($E45="",$H45=""),"",ROUND($N45-IF(($T45)&gt;=$G45,$E45-$F45,ROUND(($T45)*($E45-$F45)/$G45,2)),2))</f>
        <v/>
      </c>
      <c r="N45" s="13" t="str">
        <f aca="false">IF(OR($E45="",$H45=""),"",IF(($K45)&gt;=$G45,$E45-$F45,ROUND(($K45)*($E45-$F45)/$G45,2)))</f>
        <v/>
      </c>
      <c r="O45" s="13" t="str">
        <f aca="false">IF(OR($E45="",$H45=""),"",$E45-$N45)</f>
        <v/>
      </c>
      <c r="P45" s="5" t="str">
        <f aca="false">IF(OR($E45="",$H45=""),"",IF($R45&lt;=0,"Boshlanmagan",IF($R45&gt;$G45,"To'liq amortizatsiya","Faol")))</f>
        <v/>
      </c>
      <c r="R45" s="25" t="n">
        <f aca="false">IF(OR($E45="",$H45=""),0,(YEAR($C$3)-YEAR($I45))*12+MONTH($C$3)-MONTH($I45)+1)</f>
        <v>0</v>
      </c>
      <c r="S45" s="25" t="n">
        <f aca="false">IF(OR($E45="",$H45=""),0,MAX(0,MIN($G45,$R45-1)))</f>
        <v>0</v>
      </c>
      <c r="T45" s="25" t="n">
        <f aca="false">IF(OR($E45="",$H45=""),0,MAX(0,MIN($G45,(YEAR($C$3)-1-YEAR($I45))*12+12-MONTH($I45)+1)))</f>
        <v>0</v>
      </c>
    </row>
    <row r="46" customFormat="false" ht="15" hidden="false" customHeight="false" outlineLevel="0" collapsed="false">
      <c r="A46" s="23" t="str">
        <f aca="false">IF(B46="","",ROW()-6)</f>
        <v/>
      </c>
      <c r="B46" s="6"/>
      <c r="C46" s="6"/>
      <c r="D46" s="6"/>
      <c r="E46" s="7"/>
      <c r="F46" s="7"/>
      <c r="G46" s="6"/>
      <c r="H46" s="9"/>
      <c r="I46" s="12" t="str">
        <f aca="false">IF(OR($E46="",$H46=""),"",EOMONTH($H46,0)+1)</f>
        <v/>
      </c>
      <c r="J46" s="13" t="str">
        <f aca="false">IF(OR($E46="",$G46=""),"",ROUND(($E46-$F46)/$G46,2))</f>
        <v/>
      </c>
      <c r="K46" s="23" t="str">
        <f aca="false">IF(OR($E46="",$H46=""),"",MAX(0,MIN($G46,$R46)))</f>
        <v/>
      </c>
      <c r="L46" s="13" t="str">
        <f aca="false">IF(OR($E46="",$H46=""),"",ROUND($N46-IF(($S46)&gt;=$G46,$E46-$F46,ROUND(($S46)*($E46-$F46)/$G46,2)),2))</f>
        <v/>
      </c>
      <c r="M46" s="13" t="str">
        <f aca="false">IF(OR($E46="",$H46=""),"",ROUND($N46-IF(($T46)&gt;=$G46,$E46-$F46,ROUND(($T46)*($E46-$F46)/$G46,2)),2))</f>
        <v/>
      </c>
      <c r="N46" s="13" t="str">
        <f aca="false">IF(OR($E46="",$H46=""),"",IF(($K46)&gt;=$G46,$E46-$F46,ROUND(($K46)*($E46-$F46)/$G46,2)))</f>
        <v/>
      </c>
      <c r="O46" s="13" t="str">
        <f aca="false">IF(OR($E46="",$H46=""),"",$E46-$N46)</f>
        <v/>
      </c>
      <c r="P46" s="5" t="str">
        <f aca="false">IF(OR($E46="",$H46=""),"",IF($R46&lt;=0,"Boshlanmagan",IF($R46&gt;$G46,"To'liq amortizatsiya","Faol")))</f>
        <v/>
      </c>
      <c r="R46" s="25" t="n">
        <f aca="false">IF(OR($E46="",$H46=""),0,(YEAR($C$3)-YEAR($I46))*12+MONTH($C$3)-MONTH($I46)+1)</f>
        <v>0</v>
      </c>
      <c r="S46" s="25" t="n">
        <f aca="false">IF(OR($E46="",$H46=""),0,MAX(0,MIN($G46,$R46-1)))</f>
        <v>0</v>
      </c>
      <c r="T46" s="25" t="n">
        <f aca="false">IF(OR($E46="",$H46=""),0,MAX(0,MIN($G46,(YEAR($C$3)-1-YEAR($I46))*12+12-MONTH($I46)+1)))</f>
        <v>0</v>
      </c>
    </row>
    <row r="47" customFormat="false" ht="15" hidden="false" customHeight="false" outlineLevel="0" collapsed="false">
      <c r="A47" s="23" t="str">
        <f aca="false">IF(B47="","",ROW()-6)</f>
        <v/>
      </c>
      <c r="B47" s="6"/>
      <c r="C47" s="6"/>
      <c r="D47" s="6"/>
      <c r="E47" s="7"/>
      <c r="F47" s="7"/>
      <c r="G47" s="6"/>
      <c r="H47" s="9"/>
      <c r="I47" s="12" t="str">
        <f aca="false">IF(OR($E47="",$H47=""),"",EOMONTH($H47,0)+1)</f>
        <v/>
      </c>
      <c r="J47" s="13" t="str">
        <f aca="false">IF(OR($E47="",$G47=""),"",ROUND(($E47-$F47)/$G47,2))</f>
        <v/>
      </c>
      <c r="K47" s="23" t="str">
        <f aca="false">IF(OR($E47="",$H47=""),"",MAX(0,MIN($G47,$R47)))</f>
        <v/>
      </c>
      <c r="L47" s="13" t="str">
        <f aca="false">IF(OR($E47="",$H47=""),"",ROUND($N47-IF(($S47)&gt;=$G47,$E47-$F47,ROUND(($S47)*($E47-$F47)/$G47,2)),2))</f>
        <v/>
      </c>
      <c r="M47" s="13" t="str">
        <f aca="false">IF(OR($E47="",$H47=""),"",ROUND($N47-IF(($T47)&gt;=$G47,$E47-$F47,ROUND(($T47)*($E47-$F47)/$G47,2)),2))</f>
        <v/>
      </c>
      <c r="N47" s="13" t="str">
        <f aca="false">IF(OR($E47="",$H47=""),"",IF(($K47)&gt;=$G47,$E47-$F47,ROUND(($K47)*($E47-$F47)/$G47,2)))</f>
        <v/>
      </c>
      <c r="O47" s="13" t="str">
        <f aca="false">IF(OR($E47="",$H47=""),"",$E47-$N47)</f>
        <v/>
      </c>
      <c r="P47" s="5" t="str">
        <f aca="false">IF(OR($E47="",$H47=""),"",IF($R47&lt;=0,"Boshlanmagan",IF($R47&gt;$G47,"To'liq amortizatsiya","Faol")))</f>
        <v/>
      </c>
      <c r="R47" s="25" t="n">
        <f aca="false">IF(OR($E47="",$H47=""),0,(YEAR($C$3)-YEAR($I47))*12+MONTH($C$3)-MONTH($I47)+1)</f>
        <v>0</v>
      </c>
      <c r="S47" s="25" t="n">
        <f aca="false">IF(OR($E47="",$H47=""),0,MAX(0,MIN($G47,$R47-1)))</f>
        <v>0</v>
      </c>
      <c r="T47" s="25" t="n">
        <f aca="false">IF(OR($E47="",$H47=""),0,MAX(0,MIN($G47,(YEAR($C$3)-1-YEAR($I47))*12+12-MONTH($I47)+1)))</f>
        <v>0</v>
      </c>
    </row>
    <row r="48" customFormat="false" ht="15" hidden="false" customHeight="false" outlineLevel="0" collapsed="false">
      <c r="A48" s="23" t="str">
        <f aca="false">IF(B48="","",ROW()-6)</f>
        <v/>
      </c>
      <c r="B48" s="6"/>
      <c r="C48" s="6"/>
      <c r="D48" s="6"/>
      <c r="E48" s="7"/>
      <c r="F48" s="7"/>
      <c r="G48" s="6"/>
      <c r="H48" s="9"/>
      <c r="I48" s="12" t="str">
        <f aca="false">IF(OR($E48="",$H48=""),"",EOMONTH($H48,0)+1)</f>
        <v/>
      </c>
      <c r="J48" s="13" t="str">
        <f aca="false">IF(OR($E48="",$G48=""),"",ROUND(($E48-$F48)/$G48,2))</f>
        <v/>
      </c>
      <c r="K48" s="23" t="str">
        <f aca="false">IF(OR($E48="",$H48=""),"",MAX(0,MIN($G48,$R48)))</f>
        <v/>
      </c>
      <c r="L48" s="13" t="str">
        <f aca="false">IF(OR($E48="",$H48=""),"",ROUND($N48-IF(($S48)&gt;=$G48,$E48-$F48,ROUND(($S48)*($E48-$F48)/$G48,2)),2))</f>
        <v/>
      </c>
      <c r="M48" s="13" t="str">
        <f aca="false">IF(OR($E48="",$H48=""),"",ROUND($N48-IF(($T48)&gt;=$G48,$E48-$F48,ROUND(($T48)*($E48-$F48)/$G48,2)),2))</f>
        <v/>
      </c>
      <c r="N48" s="13" t="str">
        <f aca="false">IF(OR($E48="",$H48=""),"",IF(($K48)&gt;=$G48,$E48-$F48,ROUND(($K48)*($E48-$F48)/$G48,2)))</f>
        <v/>
      </c>
      <c r="O48" s="13" t="str">
        <f aca="false">IF(OR($E48="",$H48=""),"",$E48-$N48)</f>
        <v/>
      </c>
      <c r="P48" s="5" t="str">
        <f aca="false">IF(OR($E48="",$H48=""),"",IF($R48&lt;=0,"Boshlanmagan",IF($R48&gt;$G48,"To'liq amortizatsiya","Faol")))</f>
        <v/>
      </c>
      <c r="R48" s="25" t="n">
        <f aca="false">IF(OR($E48="",$H48=""),0,(YEAR($C$3)-YEAR($I48))*12+MONTH($C$3)-MONTH($I48)+1)</f>
        <v>0</v>
      </c>
      <c r="S48" s="25" t="n">
        <f aca="false">IF(OR($E48="",$H48=""),0,MAX(0,MIN($G48,$R48-1)))</f>
        <v>0</v>
      </c>
      <c r="T48" s="25" t="n">
        <f aca="false">IF(OR($E48="",$H48=""),0,MAX(0,MIN($G48,(YEAR($C$3)-1-YEAR($I48))*12+12-MONTH($I48)+1)))</f>
        <v>0</v>
      </c>
    </row>
    <row r="49" customFormat="false" ht="15" hidden="false" customHeight="false" outlineLevel="0" collapsed="false">
      <c r="A49" s="23" t="str">
        <f aca="false">IF(B49="","",ROW()-6)</f>
        <v/>
      </c>
      <c r="B49" s="6"/>
      <c r="C49" s="6"/>
      <c r="D49" s="6"/>
      <c r="E49" s="7"/>
      <c r="F49" s="7"/>
      <c r="G49" s="6"/>
      <c r="H49" s="9"/>
      <c r="I49" s="12" t="str">
        <f aca="false">IF(OR($E49="",$H49=""),"",EOMONTH($H49,0)+1)</f>
        <v/>
      </c>
      <c r="J49" s="13" t="str">
        <f aca="false">IF(OR($E49="",$G49=""),"",ROUND(($E49-$F49)/$G49,2))</f>
        <v/>
      </c>
      <c r="K49" s="23" t="str">
        <f aca="false">IF(OR($E49="",$H49=""),"",MAX(0,MIN($G49,$R49)))</f>
        <v/>
      </c>
      <c r="L49" s="13" t="str">
        <f aca="false">IF(OR($E49="",$H49=""),"",ROUND($N49-IF(($S49)&gt;=$G49,$E49-$F49,ROUND(($S49)*($E49-$F49)/$G49,2)),2))</f>
        <v/>
      </c>
      <c r="M49" s="13" t="str">
        <f aca="false">IF(OR($E49="",$H49=""),"",ROUND($N49-IF(($T49)&gt;=$G49,$E49-$F49,ROUND(($T49)*($E49-$F49)/$G49,2)),2))</f>
        <v/>
      </c>
      <c r="N49" s="13" t="str">
        <f aca="false">IF(OR($E49="",$H49=""),"",IF(($K49)&gt;=$G49,$E49-$F49,ROUND(($K49)*($E49-$F49)/$G49,2)))</f>
        <v/>
      </c>
      <c r="O49" s="13" t="str">
        <f aca="false">IF(OR($E49="",$H49=""),"",$E49-$N49)</f>
        <v/>
      </c>
      <c r="P49" s="5" t="str">
        <f aca="false">IF(OR($E49="",$H49=""),"",IF($R49&lt;=0,"Boshlanmagan",IF($R49&gt;$G49,"To'liq amortizatsiya","Faol")))</f>
        <v/>
      </c>
      <c r="R49" s="25" t="n">
        <f aca="false">IF(OR($E49="",$H49=""),0,(YEAR($C$3)-YEAR($I49))*12+MONTH($C$3)-MONTH($I49)+1)</f>
        <v>0</v>
      </c>
      <c r="S49" s="25" t="n">
        <f aca="false">IF(OR($E49="",$H49=""),0,MAX(0,MIN($G49,$R49-1)))</f>
        <v>0</v>
      </c>
      <c r="T49" s="25" t="n">
        <f aca="false">IF(OR($E49="",$H49=""),0,MAX(0,MIN($G49,(YEAR($C$3)-1-YEAR($I49))*12+12-MONTH($I49)+1)))</f>
        <v>0</v>
      </c>
    </row>
    <row r="50" customFormat="false" ht="15" hidden="false" customHeight="false" outlineLevel="0" collapsed="false">
      <c r="A50" s="23" t="str">
        <f aca="false">IF(B50="","",ROW()-6)</f>
        <v/>
      </c>
      <c r="B50" s="6"/>
      <c r="C50" s="6"/>
      <c r="D50" s="6"/>
      <c r="E50" s="7"/>
      <c r="F50" s="7"/>
      <c r="G50" s="6"/>
      <c r="H50" s="9"/>
      <c r="I50" s="12" t="str">
        <f aca="false">IF(OR($E50="",$H50=""),"",EOMONTH($H50,0)+1)</f>
        <v/>
      </c>
      <c r="J50" s="13" t="str">
        <f aca="false">IF(OR($E50="",$G50=""),"",ROUND(($E50-$F50)/$G50,2))</f>
        <v/>
      </c>
      <c r="K50" s="23" t="str">
        <f aca="false">IF(OR($E50="",$H50=""),"",MAX(0,MIN($G50,$R50)))</f>
        <v/>
      </c>
      <c r="L50" s="13" t="str">
        <f aca="false">IF(OR($E50="",$H50=""),"",ROUND($N50-IF(($S50)&gt;=$G50,$E50-$F50,ROUND(($S50)*($E50-$F50)/$G50,2)),2))</f>
        <v/>
      </c>
      <c r="M50" s="13" t="str">
        <f aca="false">IF(OR($E50="",$H50=""),"",ROUND($N50-IF(($T50)&gt;=$G50,$E50-$F50,ROUND(($T50)*($E50-$F50)/$G50,2)),2))</f>
        <v/>
      </c>
      <c r="N50" s="13" t="str">
        <f aca="false">IF(OR($E50="",$H50=""),"",IF(($K50)&gt;=$G50,$E50-$F50,ROUND(($K50)*($E50-$F50)/$G50,2)))</f>
        <v/>
      </c>
      <c r="O50" s="13" t="str">
        <f aca="false">IF(OR($E50="",$H50=""),"",$E50-$N50)</f>
        <v/>
      </c>
      <c r="P50" s="5" t="str">
        <f aca="false">IF(OR($E50="",$H50=""),"",IF($R50&lt;=0,"Boshlanmagan",IF($R50&gt;$G50,"To'liq amortizatsiya","Faol")))</f>
        <v/>
      </c>
      <c r="R50" s="25" t="n">
        <f aca="false">IF(OR($E50="",$H50=""),0,(YEAR($C$3)-YEAR($I50))*12+MONTH($C$3)-MONTH($I50)+1)</f>
        <v>0</v>
      </c>
      <c r="S50" s="25" t="n">
        <f aca="false">IF(OR($E50="",$H50=""),0,MAX(0,MIN($G50,$R50-1)))</f>
        <v>0</v>
      </c>
      <c r="T50" s="25" t="n">
        <f aca="false">IF(OR($E50="",$H50=""),0,MAX(0,MIN($G50,(YEAR($C$3)-1-YEAR($I50))*12+12-MONTH($I50)+1)))</f>
        <v>0</v>
      </c>
    </row>
    <row r="51" customFormat="false" ht="15" hidden="false" customHeight="false" outlineLevel="0" collapsed="false">
      <c r="A51" s="23" t="str">
        <f aca="false">IF(B51="","",ROW()-6)</f>
        <v/>
      </c>
      <c r="B51" s="6"/>
      <c r="C51" s="6"/>
      <c r="D51" s="6"/>
      <c r="E51" s="7"/>
      <c r="F51" s="7"/>
      <c r="G51" s="6"/>
      <c r="H51" s="9"/>
      <c r="I51" s="12" t="str">
        <f aca="false">IF(OR($E51="",$H51=""),"",EOMONTH($H51,0)+1)</f>
        <v/>
      </c>
      <c r="J51" s="13" t="str">
        <f aca="false">IF(OR($E51="",$G51=""),"",ROUND(($E51-$F51)/$G51,2))</f>
        <v/>
      </c>
      <c r="K51" s="23" t="str">
        <f aca="false">IF(OR($E51="",$H51=""),"",MAX(0,MIN($G51,$R51)))</f>
        <v/>
      </c>
      <c r="L51" s="13" t="str">
        <f aca="false">IF(OR($E51="",$H51=""),"",ROUND($N51-IF(($S51)&gt;=$G51,$E51-$F51,ROUND(($S51)*($E51-$F51)/$G51,2)),2))</f>
        <v/>
      </c>
      <c r="M51" s="13" t="str">
        <f aca="false">IF(OR($E51="",$H51=""),"",ROUND($N51-IF(($T51)&gt;=$G51,$E51-$F51,ROUND(($T51)*($E51-$F51)/$G51,2)),2))</f>
        <v/>
      </c>
      <c r="N51" s="13" t="str">
        <f aca="false">IF(OR($E51="",$H51=""),"",IF(($K51)&gt;=$G51,$E51-$F51,ROUND(($K51)*($E51-$F51)/$G51,2)))</f>
        <v/>
      </c>
      <c r="O51" s="13" t="str">
        <f aca="false">IF(OR($E51="",$H51=""),"",$E51-$N51)</f>
        <v/>
      </c>
      <c r="P51" s="5" t="str">
        <f aca="false">IF(OR($E51="",$H51=""),"",IF($R51&lt;=0,"Boshlanmagan",IF($R51&gt;$G51,"To'liq amortizatsiya","Faol")))</f>
        <v/>
      </c>
      <c r="R51" s="25" t="n">
        <f aca="false">IF(OR($E51="",$H51=""),0,(YEAR($C$3)-YEAR($I51))*12+MONTH($C$3)-MONTH($I51)+1)</f>
        <v>0</v>
      </c>
      <c r="S51" s="25" t="n">
        <f aca="false">IF(OR($E51="",$H51=""),0,MAX(0,MIN($G51,$R51-1)))</f>
        <v>0</v>
      </c>
      <c r="T51" s="25" t="n">
        <f aca="false">IF(OR($E51="",$H51=""),0,MAX(0,MIN($G51,(YEAR($C$3)-1-YEAR($I51))*12+12-MONTH($I51)+1)))</f>
        <v>0</v>
      </c>
    </row>
    <row r="52" customFormat="false" ht="15" hidden="false" customHeight="false" outlineLevel="0" collapsed="false">
      <c r="A52" s="23" t="str">
        <f aca="false">IF(B52="","",ROW()-6)</f>
        <v/>
      </c>
      <c r="B52" s="6"/>
      <c r="C52" s="6"/>
      <c r="D52" s="6"/>
      <c r="E52" s="7"/>
      <c r="F52" s="7"/>
      <c r="G52" s="6"/>
      <c r="H52" s="9"/>
      <c r="I52" s="12" t="str">
        <f aca="false">IF(OR($E52="",$H52=""),"",EOMONTH($H52,0)+1)</f>
        <v/>
      </c>
      <c r="J52" s="13" t="str">
        <f aca="false">IF(OR($E52="",$G52=""),"",ROUND(($E52-$F52)/$G52,2))</f>
        <v/>
      </c>
      <c r="K52" s="23" t="str">
        <f aca="false">IF(OR($E52="",$H52=""),"",MAX(0,MIN($G52,$R52)))</f>
        <v/>
      </c>
      <c r="L52" s="13" t="str">
        <f aca="false">IF(OR($E52="",$H52=""),"",ROUND($N52-IF(($S52)&gt;=$G52,$E52-$F52,ROUND(($S52)*($E52-$F52)/$G52,2)),2))</f>
        <v/>
      </c>
      <c r="M52" s="13" t="str">
        <f aca="false">IF(OR($E52="",$H52=""),"",ROUND($N52-IF(($T52)&gt;=$G52,$E52-$F52,ROUND(($T52)*($E52-$F52)/$G52,2)),2))</f>
        <v/>
      </c>
      <c r="N52" s="13" t="str">
        <f aca="false">IF(OR($E52="",$H52=""),"",IF(($K52)&gt;=$G52,$E52-$F52,ROUND(($K52)*($E52-$F52)/$G52,2)))</f>
        <v/>
      </c>
      <c r="O52" s="13" t="str">
        <f aca="false">IF(OR($E52="",$H52=""),"",$E52-$N52)</f>
        <v/>
      </c>
      <c r="P52" s="5" t="str">
        <f aca="false">IF(OR($E52="",$H52=""),"",IF($R52&lt;=0,"Boshlanmagan",IF($R52&gt;$G52,"To'liq amortizatsiya","Faol")))</f>
        <v/>
      </c>
      <c r="R52" s="25" t="n">
        <f aca="false">IF(OR($E52="",$H52=""),0,(YEAR($C$3)-YEAR($I52))*12+MONTH($C$3)-MONTH($I52)+1)</f>
        <v>0</v>
      </c>
      <c r="S52" s="25" t="n">
        <f aca="false">IF(OR($E52="",$H52=""),0,MAX(0,MIN($G52,$R52-1)))</f>
        <v>0</v>
      </c>
      <c r="T52" s="25" t="n">
        <f aca="false">IF(OR($E52="",$H52=""),0,MAX(0,MIN($G52,(YEAR($C$3)-1-YEAR($I52))*12+12-MONTH($I52)+1)))</f>
        <v>0</v>
      </c>
    </row>
    <row r="53" customFormat="false" ht="15" hidden="false" customHeight="false" outlineLevel="0" collapsed="false">
      <c r="A53" s="23" t="str">
        <f aca="false">IF(B53="","",ROW()-6)</f>
        <v/>
      </c>
      <c r="B53" s="6"/>
      <c r="C53" s="6"/>
      <c r="D53" s="6"/>
      <c r="E53" s="7"/>
      <c r="F53" s="7"/>
      <c r="G53" s="6"/>
      <c r="H53" s="9"/>
      <c r="I53" s="12" t="str">
        <f aca="false">IF(OR($E53="",$H53=""),"",EOMONTH($H53,0)+1)</f>
        <v/>
      </c>
      <c r="J53" s="13" t="str">
        <f aca="false">IF(OR($E53="",$G53=""),"",ROUND(($E53-$F53)/$G53,2))</f>
        <v/>
      </c>
      <c r="K53" s="23" t="str">
        <f aca="false">IF(OR($E53="",$H53=""),"",MAX(0,MIN($G53,$R53)))</f>
        <v/>
      </c>
      <c r="L53" s="13" t="str">
        <f aca="false">IF(OR($E53="",$H53=""),"",ROUND($N53-IF(($S53)&gt;=$G53,$E53-$F53,ROUND(($S53)*($E53-$F53)/$G53,2)),2))</f>
        <v/>
      </c>
      <c r="M53" s="13" t="str">
        <f aca="false">IF(OR($E53="",$H53=""),"",ROUND($N53-IF(($T53)&gt;=$G53,$E53-$F53,ROUND(($T53)*($E53-$F53)/$G53,2)),2))</f>
        <v/>
      </c>
      <c r="N53" s="13" t="str">
        <f aca="false">IF(OR($E53="",$H53=""),"",IF(($K53)&gt;=$G53,$E53-$F53,ROUND(($K53)*($E53-$F53)/$G53,2)))</f>
        <v/>
      </c>
      <c r="O53" s="13" t="str">
        <f aca="false">IF(OR($E53="",$H53=""),"",$E53-$N53)</f>
        <v/>
      </c>
      <c r="P53" s="5" t="str">
        <f aca="false">IF(OR($E53="",$H53=""),"",IF($R53&lt;=0,"Boshlanmagan",IF($R53&gt;$G53,"To'liq amortizatsiya","Faol")))</f>
        <v/>
      </c>
      <c r="R53" s="25" t="n">
        <f aca="false">IF(OR($E53="",$H53=""),0,(YEAR($C$3)-YEAR($I53))*12+MONTH($C$3)-MONTH($I53)+1)</f>
        <v>0</v>
      </c>
      <c r="S53" s="25" t="n">
        <f aca="false">IF(OR($E53="",$H53=""),0,MAX(0,MIN($G53,$R53-1)))</f>
        <v>0</v>
      </c>
      <c r="T53" s="25" t="n">
        <f aca="false">IF(OR($E53="",$H53=""),0,MAX(0,MIN($G53,(YEAR($C$3)-1-YEAR($I53))*12+12-MONTH($I53)+1)))</f>
        <v>0</v>
      </c>
    </row>
    <row r="54" customFormat="false" ht="15" hidden="false" customHeight="false" outlineLevel="0" collapsed="false">
      <c r="A54" s="23" t="str">
        <f aca="false">IF(B54="","",ROW()-6)</f>
        <v/>
      </c>
      <c r="B54" s="6"/>
      <c r="C54" s="6"/>
      <c r="D54" s="6"/>
      <c r="E54" s="7"/>
      <c r="F54" s="7"/>
      <c r="G54" s="6"/>
      <c r="H54" s="9"/>
      <c r="I54" s="12" t="str">
        <f aca="false">IF(OR($E54="",$H54=""),"",EOMONTH($H54,0)+1)</f>
        <v/>
      </c>
      <c r="J54" s="13" t="str">
        <f aca="false">IF(OR($E54="",$G54=""),"",ROUND(($E54-$F54)/$G54,2))</f>
        <v/>
      </c>
      <c r="K54" s="23" t="str">
        <f aca="false">IF(OR($E54="",$H54=""),"",MAX(0,MIN($G54,$R54)))</f>
        <v/>
      </c>
      <c r="L54" s="13" t="str">
        <f aca="false">IF(OR($E54="",$H54=""),"",ROUND($N54-IF(($S54)&gt;=$G54,$E54-$F54,ROUND(($S54)*($E54-$F54)/$G54,2)),2))</f>
        <v/>
      </c>
      <c r="M54" s="13" t="str">
        <f aca="false">IF(OR($E54="",$H54=""),"",ROUND($N54-IF(($T54)&gt;=$G54,$E54-$F54,ROUND(($T54)*($E54-$F54)/$G54,2)),2))</f>
        <v/>
      </c>
      <c r="N54" s="13" t="str">
        <f aca="false">IF(OR($E54="",$H54=""),"",IF(($K54)&gt;=$G54,$E54-$F54,ROUND(($K54)*($E54-$F54)/$G54,2)))</f>
        <v/>
      </c>
      <c r="O54" s="13" t="str">
        <f aca="false">IF(OR($E54="",$H54=""),"",$E54-$N54)</f>
        <v/>
      </c>
      <c r="P54" s="5" t="str">
        <f aca="false">IF(OR($E54="",$H54=""),"",IF($R54&lt;=0,"Boshlanmagan",IF($R54&gt;$G54,"To'liq amortizatsiya","Faol")))</f>
        <v/>
      </c>
      <c r="R54" s="25" t="n">
        <f aca="false">IF(OR($E54="",$H54=""),0,(YEAR($C$3)-YEAR($I54))*12+MONTH($C$3)-MONTH($I54)+1)</f>
        <v>0</v>
      </c>
      <c r="S54" s="25" t="n">
        <f aca="false">IF(OR($E54="",$H54=""),0,MAX(0,MIN($G54,$R54-1)))</f>
        <v>0</v>
      </c>
      <c r="T54" s="25" t="n">
        <f aca="false">IF(OR($E54="",$H54=""),0,MAX(0,MIN($G54,(YEAR($C$3)-1-YEAR($I54))*12+12-MONTH($I54)+1)))</f>
        <v>0</v>
      </c>
    </row>
    <row r="55" customFormat="false" ht="15" hidden="false" customHeight="false" outlineLevel="0" collapsed="false">
      <c r="A55" s="23" t="str">
        <f aca="false">IF(B55="","",ROW()-6)</f>
        <v/>
      </c>
      <c r="B55" s="6"/>
      <c r="C55" s="6"/>
      <c r="D55" s="6"/>
      <c r="E55" s="7"/>
      <c r="F55" s="7"/>
      <c r="G55" s="6"/>
      <c r="H55" s="9"/>
      <c r="I55" s="12" t="str">
        <f aca="false">IF(OR($E55="",$H55=""),"",EOMONTH($H55,0)+1)</f>
        <v/>
      </c>
      <c r="J55" s="13" t="str">
        <f aca="false">IF(OR($E55="",$G55=""),"",ROUND(($E55-$F55)/$G55,2))</f>
        <v/>
      </c>
      <c r="K55" s="23" t="str">
        <f aca="false">IF(OR($E55="",$H55=""),"",MAX(0,MIN($G55,$R55)))</f>
        <v/>
      </c>
      <c r="L55" s="13" t="str">
        <f aca="false">IF(OR($E55="",$H55=""),"",ROUND($N55-IF(($S55)&gt;=$G55,$E55-$F55,ROUND(($S55)*($E55-$F55)/$G55,2)),2))</f>
        <v/>
      </c>
      <c r="M55" s="13" t="str">
        <f aca="false">IF(OR($E55="",$H55=""),"",ROUND($N55-IF(($T55)&gt;=$G55,$E55-$F55,ROUND(($T55)*($E55-$F55)/$G55,2)),2))</f>
        <v/>
      </c>
      <c r="N55" s="13" t="str">
        <f aca="false">IF(OR($E55="",$H55=""),"",IF(($K55)&gt;=$G55,$E55-$F55,ROUND(($K55)*($E55-$F55)/$G55,2)))</f>
        <v/>
      </c>
      <c r="O55" s="13" t="str">
        <f aca="false">IF(OR($E55="",$H55=""),"",$E55-$N55)</f>
        <v/>
      </c>
      <c r="P55" s="5" t="str">
        <f aca="false">IF(OR($E55="",$H55=""),"",IF($R55&lt;=0,"Boshlanmagan",IF($R55&gt;$G55,"To'liq amortizatsiya","Faol")))</f>
        <v/>
      </c>
      <c r="R55" s="25" t="n">
        <f aca="false">IF(OR($E55="",$H55=""),0,(YEAR($C$3)-YEAR($I55))*12+MONTH($C$3)-MONTH($I55)+1)</f>
        <v>0</v>
      </c>
      <c r="S55" s="25" t="n">
        <f aca="false">IF(OR($E55="",$H55=""),0,MAX(0,MIN($G55,$R55-1)))</f>
        <v>0</v>
      </c>
      <c r="T55" s="25" t="n">
        <f aca="false">IF(OR($E55="",$H55=""),0,MAX(0,MIN($G55,(YEAR($C$3)-1-YEAR($I55))*12+12-MONTH($I55)+1)))</f>
        <v>0</v>
      </c>
    </row>
    <row r="56" customFormat="false" ht="15" hidden="false" customHeight="false" outlineLevel="0" collapsed="false">
      <c r="A56" s="23" t="str">
        <f aca="false">IF(B56="","",ROW()-6)</f>
        <v/>
      </c>
      <c r="B56" s="6"/>
      <c r="C56" s="6"/>
      <c r="D56" s="6"/>
      <c r="E56" s="7"/>
      <c r="F56" s="7"/>
      <c r="G56" s="6"/>
      <c r="H56" s="9"/>
      <c r="I56" s="12" t="str">
        <f aca="false">IF(OR($E56="",$H56=""),"",EOMONTH($H56,0)+1)</f>
        <v/>
      </c>
      <c r="J56" s="13" t="str">
        <f aca="false">IF(OR($E56="",$G56=""),"",ROUND(($E56-$F56)/$G56,2))</f>
        <v/>
      </c>
      <c r="K56" s="23" t="str">
        <f aca="false">IF(OR($E56="",$H56=""),"",MAX(0,MIN($G56,$R56)))</f>
        <v/>
      </c>
      <c r="L56" s="13" t="str">
        <f aca="false">IF(OR($E56="",$H56=""),"",ROUND($N56-IF(($S56)&gt;=$G56,$E56-$F56,ROUND(($S56)*($E56-$F56)/$G56,2)),2))</f>
        <v/>
      </c>
      <c r="M56" s="13" t="str">
        <f aca="false">IF(OR($E56="",$H56=""),"",ROUND($N56-IF(($T56)&gt;=$G56,$E56-$F56,ROUND(($T56)*($E56-$F56)/$G56,2)),2))</f>
        <v/>
      </c>
      <c r="N56" s="13" t="str">
        <f aca="false">IF(OR($E56="",$H56=""),"",IF(($K56)&gt;=$G56,$E56-$F56,ROUND(($K56)*($E56-$F56)/$G56,2)))</f>
        <v/>
      </c>
      <c r="O56" s="13" t="str">
        <f aca="false">IF(OR($E56="",$H56=""),"",$E56-$N56)</f>
        <v/>
      </c>
      <c r="P56" s="5" t="str">
        <f aca="false">IF(OR($E56="",$H56=""),"",IF($R56&lt;=0,"Boshlanmagan",IF($R56&gt;$G56,"To'liq amortizatsiya","Faol")))</f>
        <v/>
      </c>
      <c r="R56" s="25" t="n">
        <f aca="false">IF(OR($E56="",$H56=""),0,(YEAR($C$3)-YEAR($I56))*12+MONTH($C$3)-MONTH($I56)+1)</f>
        <v>0</v>
      </c>
      <c r="S56" s="25" t="n">
        <f aca="false">IF(OR($E56="",$H56=""),0,MAX(0,MIN($G56,$R56-1)))</f>
        <v>0</v>
      </c>
      <c r="T56" s="25" t="n">
        <f aca="false">IF(OR($E56="",$H56=""),0,MAX(0,MIN($G56,(YEAR($C$3)-1-YEAR($I56))*12+12-MONTH($I56)+1)))</f>
        <v>0</v>
      </c>
    </row>
    <row r="57" customFormat="false" ht="15" hidden="false" customHeight="false" outlineLevel="0" collapsed="false">
      <c r="A57" s="23" t="str">
        <f aca="false">IF(B57="","",ROW()-6)</f>
        <v/>
      </c>
      <c r="B57" s="6"/>
      <c r="C57" s="6"/>
      <c r="D57" s="6"/>
      <c r="E57" s="7"/>
      <c r="F57" s="7"/>
      <c r="G57" s="6"/>
      <c r="H57" s="9"/>
      <c r="I57" s="12" t="str">
        <f aca="false">IF(OR($E57="",$H57=""),"",EOMONTH($H57,0)+1)</f>
        <v/>
      </c>
      <c r="J57" s="13" t="str">
        <f aca="false">IF(OR($E57="",$G57=""),"",ROUND(($E57-$F57)/$G57,2))</f>
        <v/>
      </c>
      <c r="K57" s="23" t="str">
        <f aca="false">IF(OR($E57="",$H57=""),"",MAX(0,MIN($G57,$R57)))</f>
        <v/>
      </c>
      <c r="L57" s="13" t="str">
        <f aca="false">IF(OR($E57="",$H57=""),"",ROUND($N57-IF(($S57)&gt;=$G57,$E57-$F57,ROUND(($S57)*($E57-$F57)/$G57,2)),2))</f>
        <v/>
      </c>
      <c r="M57" s="13" t="str">
        <f aca="false">IF(OR($E57="",$H57=""),"",ROUND($N57-IF(($T57)&gt;=$G57,$E57-$F57,ROUND(($T57)*($E57-$F57)/$G57,2)),2))</f>
        <v/>
      </c>
      <c r="N57" s="13" t="str">
        <f aca="false">IF(OR($E57="",$H57=""),"",IF(($K57)&gt;=$G57,$E57-$F57,ROUND(($K57)*($E57-$F57)/$G57,2)))</f>
        <v/>
      </c>
      <c r="O57" s="13" t="str">
        <f aca="false">IF(OR($E57="",$H57=""),"",$E57-$N57)</f>
        <v/>
      </c>
      <c r="P57" s="5" t="str">
        <f aca="false">IF(OR($E57="",$H57=""),"",IF($R57&lt;=0,"Boshlanmagan",IF($R57&gt;$G57,"To'liq amortizatsiya","Faol")))</f>
        <v/>
      </c>
      <c r="R57" s="25" t="n">
        <f aca="false">IF(OR($E57="",$H57=""),0,(YEAR($C$3)-YEAR($I57))*12+MONTH($C$3)-MONTH($I57)+1)</f>
        <v>0</v>
      </c>
      <c r="S57" s="25" t="n">
        <f aca="false">IF(OR($E57="",$H57=""),0,MAX(0,MIN($G57,$R57-1)))</f>
        <v>0</v>
      </c>
      <c r="T57" s="25" t="n">
        <f aca="false">IF(OR($E57="",$H57=""),0,MAX(0,MIN($G57,(YEAR($C$3)-1-YEAR($I57))*12+12-MONTH($I57)+1)))</f>
        <v>0</v>
      </c>
    </row>
    <row r="58" customFormat="false" ht="15" hidden="false" customHeight="false" outlineLevel="0" collapsed="false">
      <c r="A58" s="23" t="str">
        <f aca="false">IF(B58="","",ROW()-6)</f>
        <v/>
      </c>
      <c r="B58" s="6"/>
      <c r="C58" s="6"/>
      <c r="D58" s="6"/>
      <c r="E58" s="7"/>
      <c r="F58" s="7"/>
      <c r="G58" s="6"/>
      <c r="H58" s="9"/>
      <c r="I58" s="12" t="str">
        <f aca="false">IF(OR($E58="",$H58=""),"",EOMONTH($H58,0)+1)</f>
        <v/>
      </c>
      <c r="J58" s="13" t="str">
        <f aca="false">IF(OR($E58="",$G58=""),"",ROUND(($E58-$F58)/$G58,2))</f>
        <v/>
      </c>
      <c r="K58" s="23" t="str">
        <f aca="false">IF(OR($E58="",$H58=""),"",MAX(0,MIN($G58,$R58)))</f>
        <v/>
      </c>
      <c r="L58" s="13" t="str">
        <f aca="false">IF(OR($E58="",$H58=""),"",ROUND($N58-IF(($S58)&gt;=$G58,$E58-$F58,ROUND(($S58)*($E58-$F58)/$G58,2)),2))</f>
        <v/>
      </c>
      <c r="M58" s="13" t="str">
        <f aca="false">IF(OR($E58="",$H58=""),"",ROUND($N58-IF(($T58)&gt;=$G58,$E58-$F58,ROUND(($T58)*($E58-$F58)/$G58,2)),2))</f>
        <v/>
      </c>
      <c r="N58" s="13" t="str">
        <f aca="false">IF(OR($E58="",$H58=""),"",IF(($K58)&gt;=$G58,$E58-$F58,ROUND(($K58)*($E58-$F58)/$G58,2)))</f>
        <v/>
      </c>
      <c r="O58" s="13" t="str">
        <f aca="false">IF(OR($E58="",$H58=""),"",$E58-$N58)</f>
        <v/>
      </c>
      <c r="P58" s="5" t="str">
        <f aca="false">IF(OR($E58="",$H58=""),"",IF($R58&lt;=0,"Boshlanmagan",IF($R58&gt;$G58,"To'liq amortizatsiya","Faol")))</f>
        <v/>
      </c>
      <c r="R58" s="25" t="n">
        <f aca="false">IF(OR($E58="",$H58=""),0,(YEAR($C$3)-YEAR($I58))*12+MONTH($C$3)-MONTH($I58)+1)</f>
        <v>0</v>
      </c>
      <c r="S58" s="25" t="n">
        <f aca="false">IF(OR($E58="",$H58=""),0,MAX(0,MIN($G58,$R58-1)))</f>
        <v>0</v>
      </c>
      <c r="T58" s="25" t="n">
        <f aca="false">IF(OR($E58="",$H58=""),0,MAX(0,MIN($G58,(YEAR($C$3)-1-YEAR($I58))*12+12-MONTH($I58)+1)))</f>
        <v>0</v>
      </c>
    </row>
    <row r="59" customFormat="false" ht="15" hidden="false" customHeight="false" outlineLevel="0" collapsed="false">
      <c r="A59" s="23" t="str">
        <f aca="false">IF(B59="","",ROW()-6)</f>
        <v/>
      </c>
      <c r="B59" s="6"/>
      <c r="C59" s="6"/>
      <c r="D59" s="6"/>
      <c r="E59" s="7"/>
      <c r="F59" s="7"/>
      <c r="G59" s="6"/>
      <c r="H59" s="9"/>
      <c r="I59" s="12" t="str">
        <f aca="false">IF(OR($E59="",$H59=""),"",EOMONTH($H59,0)+1)</f>
        <v/>
      </c>
      <c r="J59" s="13" t="str">
        <f aca="false">IF(OR($E59="",$G59=""),"",ROUND(($E59-$F59)/$G59,2))</f>
        <v/>
      </c>
      <c r="K59" s="23" t="str">
        <f aca="false">IF(OR($E59="",$H59=""),"",MAX(0,MIN($G59,$R59)))</f>
        <v/>
      </c>
      <c r="L59" s="13" t="str">
        <f aca="false">IF(OR($E59="",$H59=""),"",ROUND($N59-IF(($S59)&gt;=$G59,$E59-$F59,ROUND(($S59)*($E59-$F59)/$G59,2)),2))</f>
        <v/>
      </c>
      <c r="M59" s="13" t="str">
        <f aca="false">IF(OR($E59="",$H59=""),"",ROUND($N59-IF(($T59)&gt;=$G59,$E59-$F59,ROUND(($T59)*($E59-$F59)/$G59,2)),2))</f>
        <v/>
      </c>
      <c r="N59" s="13" t="str">
        <f aca="false">IF(OR($E59="",$H59=""),"",IF(($K59)&gt;=$G59,$E59-$F59,ROUND(($K59)*($E59-$F59)/$G59,2)))</f>
        <v/>
      </c>
      <c r="O59" s="13" t="str">
        <f aca="false">IF(OR($E59="",$H59=""),"",$E59-$N59)</f>
        <v/>
      </c>
      <c r="P59" s="5" t="str">
        <f aca="false">IF(OR($E59="",$H59=""),"",IF($R59&lt;=0,"Boshlanmagan",IF($R59&gt;$G59,"To'liq amortizatsiya","Faol")))</f>
        <v/>
      </c>
      <c r="R59" s="25" t="n">
        <f aca="false">IF(OR($E59="",$H59=""),0,(YEAR($C$3)-YEAR($I59))*12+MONTH($C$3)-MONTH($I59)+1)</f>
        <v>0</v>
      </c>
      <c r="S59" s="25" t="n">
        <f aca="false">IF(OR($E59="",$H59=""),0,MAX(0,MIN($G59,$R59-1)))</f>
        <v>0</v>
      </c>
      <c r="T59" s="25" t="n">
        <f aca="false">IF(OR($E59="",$H59=""),0,MAX(0,MIN($G59,(YEAR($C$3)-1-YEAR($I59))*12+12-MONTH($I59)+1)))</f>
        <v>0</v>
      </c>
    </row>
    <row r="60" customFormat="false" ht="15" hidden="false" customHeight="false" outlineLevel="0" collapsed="false">
      <c r="A60" s="23" t="str">
        <f aca="false">IF(B60="","",ROW()-6)</f>
        <v/>
      </c>
      <c r="B60" s="6"/>
      <c r="C60" s="6"/>
      <c r="D60" s="6"/>
      <c r="E60" s="7"/>
      <c r="F60" s="7"/>
      <c r="G60" s="6"/>
      <c r="H60" s="9"/>
      <c r="I60" s="12" t="str">
        <f aca="false">IF(OR($E60="",$H60=""),"",EOMONTH($H60,0)+1)</f>
        <v/>
      </c>
      <c r="J60" s="13" t="str">
        <f aca="false">IF(OR($E60="",$G60=""),"",ROUND(($E60-$F60)/$G60,2))</f>
        <v/>
      </c>
      <c r="K60" s="23" t="str">
        <f aca="false">IF(OR($E60="",$H60=""),"",MAX(0,MIN($G60,$R60)))</f>
        <v/>
      </c>
      <c r="L60" s="13" t="str">
        <f aca="false">IF(OR($E60="",$H60=""),"",ROUND($N60-IF(($S60)&gt;=$G60,$E60-$F60,ROUND(($S60)*($E60-$F60)/$G60,2)),2))</f>
        <v/>
      </c>
      <c r="M60" s="13" t="str">
        <f aca="false">IF(OR($E60="",$H60=""),"",ROUND($N60-IF(($T60)&gt;=$G60,$E60-$F60,ROUND(($T60)*($E60-$F60)/$G60,2)),2))</f>
        <v/>
      </c>
      <c r="N60" s="13" t="str">
        <f aca="false">IF(OR($E60="",$H60=""),"",IF(($K60)&gt;=$G60,$E60-$F60,ROUND(($K60)*($E60-$F60)/$G60,2)))</f>
        <v/>
      </c>
      <c r="O60" s="13" t="str">
        <f aca="false">IF(OR($E60="",$H60=""),"",$E60-$N60)</f>
        <v/>
      </c>
      <c r="P60" s="5" t="str">
        <f aca="false">IF(OR($E60="",$H60=""),"",IF($R60&lt;=0,"Boshlanmagan",IF($R60&gt;$G60,"To'liq amortizatsiya","Faol")))</f>
        <v/>
      </c>
      <c r="R60" s="25" t="n">
        <f aca="false">IF(OR($E60="",$H60=""),0,(YEAR($C$3)-YEAR($I60))*12+MONTH($C$3)-MONTH($I60)+1)</f>
        <v>0</v>
      </c>
      <c r="S60" s="25" t="n">
        <f aca="false">IF(OR($E60="",$H60=""),0,MAX(0,MIN($G60,$R60-1)))</f>
        <v>0</v>
      </c>
      <c r="T60" s="25" t="n">
        <f aca="false">IF(OR($E60="",$H60=""),0,MAX(0,MIN($G60,(YEAR($C$3)-1-YEAR($I60))*12+12-MONTH($I60)+1)))</f>
        <v>0</v>
      </c>
    </row>
    <row r="61" customFormat="false" ht="15" hidden="false" customHeight="false" outlineLevel="0" collapsed="false">
      <c r="A61" s="23" t="str">
        <f aca="false">IF(B61="","",ROW()-6)</f>
        <v/>
      </c>
      <c r="B61" s="6"/>
      <c r="C61" s="6"/>
      <c r="D61" s="6"/>
      <c r="E61" s="7"/>
      <c r="F61" s="7"/>
      <c r="G61" s="6"/>
      <c r="H61" s="9"/>
      <c r="I61" s="12" t="str">
        <f aca="false">IF(OR($E61="",$H61=""),"",EOMONTH($H61,0)+1)</f>
        <v/>
      </c>
      <c r="J61" s="13" t="str">
        <f aca="false">IF(OR($E61="",$G61=""),"",ROUND(($E61-$F61)/$G61,2))</f>
        <v/>
      </c>
      <c r="K61" s="23" t="str">
        <f aca="false">IF(OR($E61="",$H61=""),"",MAX(0,MIN($G61,$R61)))</f>
        <v/>
      </c>
      <c r="L61" s="13" t="str">
        <f aca="false">IF(OR($E61="",$H61=""),"",ROUND($N61-IF(($S61)&gt;=$G61,$E61-$F61,ROUND(($S61)*($E61-$F61)/$G61,2)),2))</f>
        <v/>
      </c>
      <c r="M61" s="13" t="str">
        <f aca="false">IF(OR($E61="",$H61=""),"",ROUND($N61-IF(($T61)&gt;=$G61,$E61-$F61,ROUND(($T61)*($E61-$F61)/$G61,2)),2))</f>
        <v/>
      </c>
      <c r="N61" s="13" t="str">
        <f aca="false">IF(OR($E61="",$H61=""),"",IF(($K61)&gt;=$G61,$E61-$F61,ROUND(($K61)*($E61-$F61)/$G61,2)))</f>
        <v/>
      </c>
      <c r="O61" s="13" t="str">
        <f aca="false">IF(OR($E61="",$H61=""),"",$E61-$N61)</f>
        <v/>
      </c>
      <c r="P61" s="5" t="str">
        <f aca="false">IF(OR($E61="",$H61=""),"",IF($R61&lt;=0,"Boshlanmagan",IF($R61&gt;$G61,"To'liq amortizatsiya","Faol")))</f>
        <v/>
      </c>
      <c r="R61" s="25" t="n">
        <f aca="false">IF(OR($E61="",$H61=""),0,(YEAR($C$3)-YEAR($I61))*12+MONTH($C$3)-MONTH($I61)+1)</f>
        <v>0</v>
      </c>
      <c r="S61" s="25" t="n">
        <f aca="false">IF(OR($E61="",$H61=""),0,MAX(0,MIN($G61,$R61-1)))</f>
        <v>0</v>
      </c>
      <c r="T61" s="25" t="n">
        <f aca="false">IF(OR($E61="",$H61=""),0,MAX(0,MIN($G61,(YEAR($C$3)-1-YEAR($I61))*12+12-MONTH($I61)+1)))</f>
        <v>0</v>
      </c>
    </row>
    <row r="62" customFormat="false" ht="15" hidden="false" customHeight="false" outlineLevel="0" collapsed="false">
      <c r="A62" s="23" t="str">
        <f aca="false">IF(B62="","",ROW()-6)</f>
        <v/>
      </c>
      <c r="B62" s="6"/>
      <c r="C62" s="6"/>
      <c r="D62" s="6"/>
      <c r="E62" s="7"/>
      <c r="F62" s="7"/>
      <c r="G62" s="6"/>
      <c r="H62" s="9"/>
      <c r="I62" s="12" t="str">
        <f aca="false">IF(OR($E62="",$H62=""),"",EOMONTH($H62,0)+1)</f>
        <v/>
      </c>
      <c r="J62" s="13" t="str">
        <f aca="false">IF(OR($E62="",$G62=""),"",ROUND(($E62-$F62)/$G62,2))</f>
        <v/>
      </c>
      <c r="K62" s="23" t="str">
        <f aca="false">IF(OR($E62="",$H62=""),"",MAX(0,MIN($G62,$R62)))</f>
        <v/>
      </c>
      <c r="L62" s="13" t="str">
        <f aca="false">IF(OR($E62="",$H62=""),"",ROUND($N62-IF(($S62)&gt;=$G62,$E62-$F62,ROUND(($S62)*($E62-$F62)/$G62,2)),2))</f>
        <v/>
      </c>
      <c r="M62" s="13" t="str">
        <f aca="false">IF(OR($E62="",$H62=""),"",ROUND($N62-IF(($T62)&gt;=$G62,$E62-$F62,ROUND(($T62)*($E62-$F62)/$G62,2)),2))</f>
        <v/>
      </c>
      <c r="N62" s="13" t="str">
        <f aca="false">IF(OR($E62="",$H62=""),"",IF(($K62)&gt;=$G62,$E62-$F62,ROUND(($K62)*($E62-$F62)/$G62,2)))</f>
        <v/>
      </c>
      <c r="O62" s="13" t="str">
        <f aca="false">IF(OR($E62="",$H62=""),"",$E62-$N62)</f>
        <v/>
      </c>
      <c r="P62" s="5" t="str">
        <f aca="false">IF(OR($E62="",$H62=""),"",IF($R62&lt;=0,"Boshlanmagan",IF($R62&gt;$G62,"To'liq amortizatsiya","Faol")))</f>
        <v/>
      </c>
      <c r="R62" s="25" t="n">
        <f aca="false">IF(OR($E62="",$H62=""),0,(YEAR($C$3)-YEAR($I62))*12+MONTH($C$3)-MONTH($I62)+1)</f>
        <v>0</v>
      </c>
      <c r="S62" s="25" t="n">
        <f aca="false">IF(OR($E62="",$H62=""),0,MAX(0,MIN($G62,$R62-1)))</f>
        <v>0</v>
      </c>
      <c r="T62" s="25" t="n">
        <f aca="false">IF(OR($E62="",$H62=""),0,MAX(0,MIN($G62,(YEAR($C$3)-1-YEAR($I62))*12+12-MONTH($I62)+1)))</f>
        <v>0</v>
      </c>
    </row>
    <row r="63" customFormat="false" ht="15" hidden="false" customHeight="false" outlineLevel="0" collapsed="false">
      <c r="A63" s="23" t="str">
        <f aca="false">IF(B63="","",ROW()-6)</f>
        <v/>
      </c>
      <c r="B63" s="6"/>
      <c r="C63" s="6"/>
      <c r="D63" s="6"/>
      <c r="E63" s="7"/>
      <c r="F63" s="7"/>
      <c r="G63" s="6"/>
      <c r="H63" s="9"/>
      <c r="I63" s="12" t="str">
        <f aca="false">IF(OR($E63="",$H63=""),"",EOMONTH($H63,0)+1)</f>
        <v/>
      </c>
      <c r="J63" s="13" t="str">
        <f aca="false">IF(OR($E63="",$G63=""),"",ROUND(($E63-$F63)/$G63,2))</f>
        <v/>
      </c>
      <c r="K63" s="23" t="str">
        <f aca="false">IF(OR($E63="",$H63=""),"",MAX(0,MIN($G63,$R63)))</f>
        <v/>
      </c>
      <c r="L63" s="13" t="str">
        <f aca="false">IF(OR($E63="",$H63=""),"",ROUND($N63-IF(($S63)&gt;=$G63,$E63-$F63,ROUND(($S63)*($E63-$F63)/$G63,2)),2))</f>
        <v/>
      </c>
      <c r="M63" s="13" t="str">
        <f aca="false">IF(OR($E63="",$H63=""),"",ROUND($N63-IF(($T63)&gt;=$G63,$E63-$F63,ROUND(($T63)*($E63-$F63)/$G63,2)),2))</f>
        <v/>
      </c>
      <c r="N63" s="13" t="str">
        <f aca="false">IF(OR($E63="",$H63=""),"",IF(($K63)&gt;=$G63,$E63-$F63,ROUND(($K63)*($E63-$F63)/$G63,2)))</f>
        <v/>
      </c>
      <c r="O63" s="13" t="str">
        <f aca="false">IF(OR($E63="",$H63=""),"",$E63-$N63)</f>
        <v/>
      </c>
      <c r="P63" s="5" t="str">
        <f aca="false">IF(OR($E63="",$H63=""),"",IF($R63&lt;=0,"Boshlanmagan",IF($R63&gt;$G63,"To'liq amortizatsiya","Faol")))</f>
        <v/>
      </c>
      <c r="R63" s="25" t="n">
        <f aca="false">IF(OR($E63="",$H63=""),0,(YEAR($C$3)-YEAR($I63))*12+MONTH($C$3)-MONTH($I63)+1)</f>
        <v>0</v>
      </c>
      <c r="S63" s="25" t="n">
        <f aca="false">IF(OR($E63="",$H63=""),0,MAX(0,MIN($G63,$R63-1)))</f>
        <v>0</v>
      </c>
      <c r="T63" s="25" t="n">
        <f aca="false">IF(OR($E63="",$H63=""),0,MAX(0,MIN($G63,(YEAR($C$3)-1-YEAR($I63))*12+12-MONTH($I63)+1)))</f>
        <v>0</v>
      </c>
    </row>
    <row r="64" customFormat="false" ht="15" hidden="false" customHeight="false" outlineLevel="0" collapsed="false">
      <c r="A64" s="23" t="str">
        <f aca="false">IF(B64="","",ROW()-6)</f>
        <v/>
      </c>
      <c r="B64" s="6"/>
      <c r="C64" s="6"/>
      <c r="D64" s="6"/>
      <c r="E64" s="7"/>
      <c r="F64" s="7"/>
      <c r="G64" s="6"/>
      <c r="H64" s="9"/>
      <c r="I64" s="12" t="str">
        <f aca="false">IF(OR($E64="",$H64=""),"",EOMONTH($H64,0)+1)</f>
        <v/>
      </c>
      <c r="J64" s="13" t="str">
        <f aca="false">IF(OR($E64="",$G64=""),"",ROUND(($E64-$F64)/$G64,2))</f>
        <v/>
      </c>
      <c r="K64" s="23" t="str">
        <f aca="false">IF(OR($E64="",$H64=""),"",MAX(0,MIN($G64,$R64)))</f>
        <v/>
      </c>
      <c r="L64" s="13" t="str">
        <f aca="false">IF(OR($E64="",$H64=""),"",ROUND($N64-IF(($S64)&gt;=$G64,$E64-$F64,ROUND(($S64)*($E64-$F64)/$G64,2)),2))</f>
        <v/>
      </c>
      <c r="M64" s="13" t="str">
        <f aca="false">IF(OR($E64="",$H64=""),"",ROUND($N64-IF(($T64)&gt;=$G64,$E64-$F64,ROUND(($T64)*($E64-$F64)/$G64,2)),2))</f>
        <v/>
      </c>
      <c r="N64" s="13" t="str">
        <f aca="false">IF(OR($E64="",$H64=""),"",IF(($K64)&gt;=$G64,$E64-$F64,ROUND(($K64)*($E64-$F64)/$G64,2)))</f>
        <v/>
      </c>
      <c r="O64" s="13" t="str">
        <f aca="false">IF(OR($E64="",$H64=""),"",$E64-$N64)</f>
        <v/>
      </c>
      <c r="P64" s="5" t="str">
        <f aca="false">IF(OR($E64="",$H64=""),"",IF($R64&lt;=0,"Boshlanmagan",IF($R64&gt;$G64,"To'liq amortizatsiya","Faol")))</f>
        <v/>
      </c>
      <c r="R64" s="25" t="n">
        <f aca="false">IF(OR($E64="",$H64=""),0,(YEAR($C$3)-YEAR($I64))*12+MONTH($C$3)-MONTH($I64)+1)</f>
        <v>0</v>
      </c>
      <c r="S64" s="25" t="n">
        <f aca="false">IF(OR($E64="",$H64=""),0,MAX(0,MIN($G64,$R64-1)))</f>
        <v>0</v>
      </c>
      <c r="T64" s="25" t="n">
        <f aca="false">IF(OR($E64="",$H64=""),0,MAX(0,MIN($G64,(YEAR($C$3)-1-YEAR($I64))*12+12-MONTH($I64)+1)))</f>
        <v>0</v>
      </c>
    </row>
    <row r="65" customFormat="false" ht="15" hidden="false" customHeight="false" outlineLevel="0" collapsed="false">
      <c r="A65" s="23" t="str">
        <f aca="false">IF(B65="","",ROW()-6)</f>
        <v/>
      </c>
      <c r="B65" s="6"/>
      <c r="C65" s="6"/>
      <c r="D65" s="6"/>
      <c r="E65" s="7"/>
      <c r="F65" s="7"/>
      <c r="G65" s="6"/>
      <c r="H65" s="9"/>
      <c r="I65" s="12" t="str">
        <f aca="false">IF(OR($E65="",$H65=""),"",EOMONTH($H65,0)+1)</f>
        <v/>
      </c>
      <c r="J65" s="13" t="str">
        <f aca="false">IF(OR($E65="",$G65=""),"",ROUND(($E65-$F65)/$G65,2))</f>
        <v/>
      </c>
      <c r="K65" s="23" t="str">
        <f aca="false">IF(OR($E65="",$H65=""),"",MAX(0,MIN($G65,$R65)))</f>
        <v/>
      </c>
      <c r="L65" s="13" t="str">
        <f aca="false">IF(OR($E65="",$H65=""),"",ROUND($N65-IF(($S65)&gt;=$G65,$E65-$F65,ROUND(($S65)*($E65-$F65)/$G65,2)),2))</f>
        <v/>
      </c>
      <c r="M65" s="13" t="str">
        <f aca="false">IF(OR($E65="",$H65=""),"",ROUND($N65-IF(($T65)&gt;=$G65,$E65-$F65,ROUND(($T65)*($E65-$F65)/$G65,2)),2))</f>
        <v/>
      </c>
      <c r="N65" s="13" t="str">
        <f aca="false">IF(OR($E65="",$H65=""),"",IF(($K65)&gt;=$G65,$E65-$F65,ROUND(($K65)*($E65-$F65)/$G65,2)))</f>
        <v/>
      </c>
      <c r="O65" s="13" t="str">
        <f aca="false">IF(OR($E65="",$H65=""),"",$E65-$N65)</f>
        <v/>
      </c>
      <c r="P65" s="5" t="str">
        <f aca="false">IF(OR($E65="",$H65=""),"",IF($R65&lt;=0,"Boshlanmagan",IF($R65&gt;$G65,"To'liq amortizatsiya","Faol")))</f>
        <v/>
      </c>
      <c r="R65" s="25" t="n">
        <f aca="false">IF(OR($E65="",$H65=""),0,(YEAR($C$3)-YEAR($I65))*12+MONTH($C$3)-MONTH($I65)+1)</f>
        <v>0</v>
      </c>
      <c r="S65" s="25" t="n">
        <f aca="false">IF(OR($E65="",$H65=""),0,MAX(0,MIN($G65,$R65-1)))</f>
        <v>0</v>
      </c>
      <c r="T65" s="25" t="n">
        <f aca="false">IF(OR($E65="",$H65=""),0,MAX(0,MIN($G65,(YEAR($C$3)-1-YEAR($I65))*12+12-MONTH($I65)+1)))</f>
        <v>0</v>
      </c>
    </row>
    <row r="66" customFormat="false" ht="15" hidden="false" customHeight="false" outlineLevel="0" collapsed="false">
      <c r="A66" s="23" t="str">
        <f aca="false">IF(B66="","",ROW()-6)</f>
        <v/>
      </c>
      <c r="B66" s="6"/>
      <c r="C66" s="6"/>
      <c r="D66" s="6"/>
      <c r="E66" s="7"/>
      <c r="F66" s="7"/>
      <c r="G66" s="6"/>
      <c r="H66" s="9"/>
      <c r="I66" s="12" t="str">
        <f aca="false">IF(OR($E66="",$H66=""),"",EOMONTH($H66,0)+1)</f>
        <v/>
      </c>
      <c r="J66" s="13" t="str">
        <f aca="false">IF(OR($E66="",$G66=""),"",ROUND(($E66-$F66)/$G66,2))</f>
        <v/>
      </c>
      <c r="K66" s="23" t="str">
        <f aca="false">IF(OR($E66="",$H66=""),"",MAX(0,MIN($G66,$R66)))</f>
        <v/>
      </c>
      <c r="L66" s="13" t="str">
        <f aca="false">IF(OR($E66="",$H66=""),"",ROUND($N66-IF(($S66)&gt;=$G66,$E66-$F66,ROUND(($S66)*($E66-$F66)/$G66,2)),2))</f>
        <v/>
      </c>
      <c r="M66" s="13" t="str">
        <f aca="false">IF(OR($E66="",$H66=""),"",ROUND($N66-IF(($T66)&gt;=$G66,$E66-$F66,ROUND(($T66)*($E66-$F66)/$G66,2)),2))</f>
        <v/>
      </c>
      <c r="N66" s="13" t="str">
        <f aca="false">IF(OR($E66="",$H66=""),"",IF(($K66)&gt;=$G66,$E66-$F66,ROUND(($K66)*($E66-$F66)/$G66,2)))</f>
        <v/>
      </c>
      <c r="O66" s="13" t="str">
        <f aca="false">IF(OR($E66="",$H66=""),"",$E66-$N66)</f>
        <v/>
      </c>
      <c r="P66" s="5" t="str">
        <f aca="false">IF(OR($E66="",$H66=""),"",IF($R66&lt;=0,"Boshlanmagan",IF($R66&gt;$G66,"To'liq amortizatsiya","Faol")))</f>
        <v/>
      </c>
      <c r="R66" s="25" t="n">
        <f aca="false">IF(OR($E66="",$H66=""),0,(YEAR($C$3)-YEAR($I66))*12+MONTH($C$3)-MONTH($I66)+1)</f>
        <v>0</v>
      </c>
      <c r="S66" s="25" t="n">
        <f aca="false">IF(OR($E66="",$H66=""),0,MAX(0,MIN($G66,$R66-1)))</f>
        <v>0</v>
      </c>
      <c r="T66" s="25" t="n">
        <f aca="false">IF(OR($E66="",$H66=""),0,MAX(0,MIN($G66,(YEAR($C$3)-1-YEAR($I66))*12+12-MONTH($I66)+1)))</f>
        <v>0</v>
      </c>
    </row>
    <row r="67" customFormat="false" ht="15" hidden="false" customHeight="false" outlineLevel="0" collapsed="false">
      <c r="A67" s="23" t="str">
        <f aca="false">IF(B67="","",ROW()-6)</f>
        <v/>
      </c>
      <c r="B67" s="6"/>
      <c r="C67" s="6"/>
      <c r="D67" s="6"/>
      <c r="E67" s="7"/>
      <c r="F67" s="7"/>
      <c r="G67" s="6"/>
      <c r="H67" s="9"/>
      <c r="I67" s="12" t="str">
        <f aca="false">IF(OR($E67="",$H67=""),"",EOMONTH($H67,0)+1)</f>
        <v/>
      </c>
      <c r="J67" s="13" t="str">
        <f aca="false">IF(OR($E67="",$G67=""),"",ROUND(($E67-$F67)/$G67,2))</f>
        <v/>
      </c>
      <c r="K67" s="23" t="str">
        <f aca="false">IF(OR($E67="",$H67=""),"",MAX(0,MIN($G67,$R67)))</f>
        <v/>
      </c>
      <c r="L67" s="13" t="str">
        <f aca="false">IF(OR($E67="",$H67=""),"",ROUND($N67-IF(($S67)&gt;=$G67,$E67-$F67,ROUND(($S67)*($E67-$F67)/$G67,2)),2))</f>
        <v/>
      </c>
      <c r="M67" s="13" t="str">
        <f aca="false">IF(OR($E67="",$H67=""),"",ROUND($N67-IF(($T67)&gt;=$G67,$E67-$F67,ROUND(($T67)*($E67-$F67)/$G67,2)),2))</f>
        <v/>
      </c>
      <c r="N67" s="13" t="str">
        <f aca="false">IF(OR($E67="",$H67=""),"",IF(($K67)&gt;=$G67,$E67-$F67,ROUND(($K67)*($E67-$F67)/$G67,2)))</f>
        <v/>
      </c>
      <c r="O67" s="13" t="str">
        <f aca="false">IF(OR($E67="",$H67=""),"",$E67-$N67)</f>
        <v/>
      </c>
      <c r="P67" s="5" t="str">
        <f aca="false">IF(OR($E67="",$H67=""),"",IF($R67&lt;=0,"Boshlanmagan",IF($R67&gt;$G67,"To'liq amortizatsiya","Faol")))</f>
        <v/>
      </c>
      <c r="R67" s="25" t="n">
        <f aca="false">IF(OR($E67="",$H67=""),0,(YEAR($C$3)-YEAR($I67))*12+MONTH($C$3)-MONTH($I67)+1)</f>
        <v>0</v>
      </c>
      <c r="S67" s="25" t="n">
        <f aca="false">IF(OR($E67="",$H67=""),0,MAX(0,MIN($G67,$R67-1)))</f>
        <v>0</v>
      </c>
      <c r="T67" s="25" t="n">
        <f aca="false">IF(OR($E67="",$H67=""),0,MAX(0,MIN($G67,(YEAR($C$3)-1-YEAR($I67))*12+12-MONTH($I67)+1)))</f>
        <v>0</v>
      </c>
    </row>
    <row r="68" customFormat="false" ht="15" hidden="false" customHeight="false" outlineLevel="0" collapsed="false">
      <c r="A68" s="23" t="str">
        <f aca="false">IF(B68="","",ROW()-6)</f>
        <v/>
      </c>
      <c r="B68" s="6"/>
      <c r="C68" s="6"/>
      <c r="D68" s="6"/>
      <c r="E68" s="7"/>
      <c r="F68" s="7"/>
      <c r="G68" s="6"/>
      <c r="H68" s="9"/>
      <c r="I68" s="12" t="str">
        <f aca="false">IF(OR($E68="",$H68=""),"",EOMONTH($H68,0)+1)</f>
        <v/>
      </c>
      <c r="J68" s="13" t="str">
        <f aca="false">IF(OR($E68="",$G68=""),"",ROUND(($E68-$F68)/$G68,2))</f>
        <v/>
      </c>
      <c r="K68" s="23" t="str">
        <f aca="false">IF(OR($E68="",$H68=""),"",MAX(0,MIN($G68,$R68)))</f>
        <v/>
      </c>
      <c r="L68" s="13" t="str">
        <f aca="false">IF(OR($E68="",$H68=""),"",ROUND($N68-IF(($S68)&gt;=$G68,$E68-$F68,ROUND(($S68)*($E68-$F68)/$G68,2)),2))</f>
        <v/>
      </c>
      <c r="M68" s="13" t="str">
        <f aca="false">IF(OR($E68="",$H68=""),"",ROUND($N68-IF(($T68)&gt;=$G68,$E68-$F68,ROUND(($T68)*($E68-$F68)/$G68,2)),2))</f>
        <v/>
      </c>
      <c r="N68" s="13" t="str">
        <f aca="false">IF(OR($E68="",$H68=""),"",IF(($K68)&gt;=$G68,$E68-$F68,ROUND(($K68)*($E68-$F68)/$G68,2)))</f>
        <v/>
      </c>
      <c r="O68" s="13" t="str">
        <f aca="false">IF(OR($E68="",$H68=""),"",$E68-$N68)</f>
        <v/>
      </c>
      <c r="P68" s="5" t="str">
        <f aca="false">IF(OR($E68="",$H68=""),"",IF($R68&lt;=0,"Boshlanmagan",IF($R68&gt;$G68,"To'liq amortizatsiya","Faol")))</f>
        <v/>
      </c>
      <c r="R68" s="25" t="n">
        <f aca="false">IF(OR($E68="",$H68=""),0,(YEAR($C$3)-YEAR($I68))*12+MONTH($C$3)-MONTH($I68)+1)</f>
        <v>0</v>
      </c>
      <c r="S68" s="25" t="n">
        <f aca="false">IF(OR($E68="",$H68=""),0,MAX(0,MIN($G68,$R68-1)))</f>
        <v>0</v>
      </c>
      <c r="T68" s="25" t="n">
        <f aca="false">IF(OR($E68="",$H68=""),0,MAX(0,MIN($G68,(YEAR($C$3)-1-YEAR($I68))*12+12-MONTH($I68)+1)))</f>
        <v>0</v>
      </c>
    </row>
    <row r="69" customFormat="false" ht="15" hidden="false" customHeight="false" outlineLevel="0" collapsed="false">
      <c r="A69" s="23" t="str">
        <f aca="false">IF(B69="","",ROW()-6)</f>
        <v/>
      </c>
      <c r="B69" s="6"/>
      <c r="C69" s="6"/>
      <c r="D69" s="6"/>
      <c r="E69" s="7"/>
      <c r="F69" s="7"/>
      <c r="G69" s="6"/>
      <c r="H69" s="9"/>
      <c r="I69" s="12" t="str">
        <f aca="false">IF(OR($E69="",$H69=""),"",EOMONTH($H69,0)+1)</f>
        <v/>
      </c>
      <c r="J69" s="13" t="str">
        <f aca="false">IF(OR($E69="",$G69=""),"",ROUND(($E69-$F69)/$G69,2))</f>
        <v/>
      </c>
      <c r="K69" s="23" t="str">
        <f aca="false">IF(OR($E69="",$H69=""),"",MAX(0,MIN($G69,$R69)))</f>
        <v/>
      </c>
      <c r="L69" s="13" t="str">
        <f aca="false">IF(OR($E69="",$H69=""),"",ROUND($N69-IF(($S69)&gt;=$G69,$E69-$F69,ROUND(($S69)*($E69-$F69)/$G69,2)),2))</f>
        <v/>
      </c>
      <c r="M69" s="13" t="str">
        <f aca="false">IF(OR($E69="",$H69=""),"",ROUND($N69-IF(($T69)&gt;=$G69,$E69-$F69,ROUND(($T69)*($E69-$F69)/$G69,2)),2))</f>
        <v/>
      </c>
      <c r="N69" s="13" t="str">
        <f aca="false">IF(OR($E69="",$H69=""),"",IF(($K69)&gt;=$G69,$E69-$F69,ROUND(($K69)*($E69-$F69)/$G69,2)))</f>
        <v/>
      </c>
      <c r="O69" s="13" t="str">
        <f aca="false">IF(OR($E69="",$H69=""),"",$E69-$N69)</f>
        <v/>
      </c>
      <c r="P69" s="5" t="str">
        <f aca="false">IF(OR($E69="",$H69=""),"",IF($R69&lt;=0,"Boshlanmagan",IF($R69&gt;$G69,"To'liq amortizatsiya","Faol")))</f>
        <v/>
      </c>
      <c r="R69" s="25" t="n">
        <f aca="false">IF(OR($E69="",$H69=""),0,(YEAR($C$3)-YEAR($I69))*12+MONTH($C$3)-MONTH($I69)+1)</f>
        <v>0</v>
      </c>
      <c r="S69" s="25" t="n">
        <f aca="false">IF(OR($E69="",$H69=""),0,MAX(0,MIN($G69,$R69-1)))</f>
        <v>0</v>
      </c>
      <c r="T69" s="25" t="n">
        <f aca="false">IF(OR($E69="",$H69=""),0,MAX(0,MIN($G69,(YEAR($C$3)-1-YEAR($I69))*12+12-MONTH($I69)+1)))</f>
        <v>0</v>
      </c>
    </row>
    <row r="70" customFormat="false" ht="15" hidden="false" customHeight="false" outlineLevel="0" collapsed="false">
      <c r="A70" s="23" t="str">
        <f aca="false">IF(B70="","",ROW()-6)</f>
        <v/>
      </c>
      <c r="B70" s="6"/>
      <c r="C70" s="6"/>
      <c r="D70" s="6"/>
      <c r="E70" s="7"/>
      <c r="F70" s="7"/>
      <c r="G70" s="6"/>
      <c r="H70" s="9"/>
      <c r="I70" s="12" t="str">
        <f aca="false">IF(OR($E70="",$H70=""),"",EOMONTH($H70,0)+1)</f>
        <v/>
      </c>
      <c r="J70" s="13" t="str">
        <f aca="false">IF(OR($E70="",$G70=""),"",ROUND(($E70-$F70)/$G70,2))</f>
        <v/>
      </c>
      <c r="K70" s="23" t="str">
        <f aca="false">IF(OR($E70="",$H70=""),"",MAX(0,MIN($G70,$R70)))</f>
        <v/>
      </c>
      <c r="L70" s="13" t="str">
        <f aca="false">IF(OR($E70="",$H70=""),"",ROUND($N70-IF(($S70)&gt;=$G70,$E70-$F70,ROUND(($S70)*($E70-$F70)/$G70,2)),2))</f>
        <v/>
      </c>
      <c r="M70" s="13" t="str">
        <f aca="false">IF(OR($E70="",$H70=""),"",ROUND($N70-IF(($T70)&gt;=$G70,$E70-$F70,ROUND(($T70)*($E70-$F70)/$G70,2)),2))</f>
        <v/>
      </c>
      <c r="N70" s="13" t="str">
        <f aca="false">IF(OR($E70="",$H70=""),"",IF(($K70)&gt;=$G70,$E70-$F70,ROUND(($K70)*($E70-$F70)/$G70,2)))</f>
        <v/>
      </c>
      <c r="O70" s="13" t="str">
        <f aca="false">IF(OR($E70="",$H70=""),"",$E70-$N70)</f>
        <v/>
      </c>
      <c r="P70" s="5" t="str">
        <f aca="false">IF(OR($E70="",$H70=""),"",IF($R70&lt;=0,"Boshlanmagan",IF($R70&gt;$G70,"To'liq amortizatsiya","Faol")))</f>
        <v/>
      </c>
      <c r="R70" s="25" t="n">
        <f aca="false">IF(OR($E70="",$H70=""),0,(YEAR($C$3)-YEAR($I70))*12+MONTH($C$3)-MONTH($I70)+1)</f>
        <v>0</v>
      </c>
      <c r="S70" s="25" t="n">
        <f aca="false">IF(OR($E70="",$H70=""),0,MAX(0,MIN($G70,$R70-1)))</f>
        <v>0</v>
      </c>
      <c r="T70" s="25" t="n">
        <f aca="false">IF(OR($E70="",$H70=""),0,MAX(0,MIN($G70,(YEAR($C$3)-1-YEAR($I70))*12+12-MONTH($I70)+1)))</f>
        <v>0</v>
      </c>
    </row>
    <row r="71" customFormat="false" ht="15" hidden="false" customHeight="false" outlineLevel="0" collapsed="false">
      <c r="A71" s="23" t="str">
        <f aca="false">IF(B71="","",ROW()-6)</f>
        <v/>
      </c>
      <c r="B71" s="6"/>
      <c r="C71" s="6"/>
      <c r="D71" s="6"/>
      <c r="E71" s="7"/>
      <c r="F71" s="7"/>
      <c r="G71" s="6"/>
      <c r="H71" s="9"/>
      <c r="I71" s="12" t="str">
        <f aca="false">IF(OR($E71="",$H71=""),"",EOMONTH($H71,0)+1)</f>
        <v/>
      </c>
      <c r="J71" s="13" t="str">
        <f aca="false">IF(OR($E71="",$G71=""),"",ROUND(($E71-$F71)/$G71,2))</f>
        <v/>
      </c>
      <c r="K71" s="23" t="str">
        <f aca="false">IF(OR($E71="",$H71=""),"",MAX(0,MIN($G71,$R71)))</f>
        <v/>
      </c>
      <c r="L71" s="13" t="str">
        <f aca="false">IF(OR($E71="",$H71=""),"",ROUND($N71-IF(($S71)&gt;=$G71,$E71-$F71,ROUND(($S71)*($E71-$F71)/$G71,2)),2))</f>
        <v/>
      </c>
      <c r="M71" s="13" t="str">
        <f aca="false">IF(OR($E71="",$H71=""),"",ROUND($N71-IF(($T71)&gt;=$G71,$E71-$F71,ROUND(($T71)*($E71-$F71)/$G71,2)),2))</f>
        <v/>
      </c>
      <c r="N71" s="13" t="str">
        <f aca="false">IF(OR($E71="",$H71=""),"",IF(($K71)&gt;=$G71,$E71-$F71,ROUND(($K71)*($E71-$F71)/$G71,2)))</f>
        <v/>
      </c>
      <c r="O71" s="13" t="str">
        <f aca="false">IF(OR($E71="",$H71=""),"",$E71-$N71)</f>
        <v/>
      </c>
      <c r="P71" s="5" t="str">
        <f aca="false">IF(OR($E71="",$H71=""),"",IF($R71&lt;=0,"Boshlanmagan",IF($R71&gt;$G71,"To'liq amortizatsiya","Faol")))</f>
        <v/>
      </c>
      <c r="R71" s="25" t="n">
        <f aca="false">IF(OR($E71="",$H71=""),0,(YEAR($C$3)-YEAR($I71))*12+MONTH($C$3)-MONTH($I71)+1)</f>
        <v>0</v>
      </c>
      <c r="S71" s="25" t="n">
        <f aca="false">IF(OR($E71="",$H71=""),0,MAX(0,MIN($G71,$R71-1)))</f>
        <v>0</v>
      </c>
      <c r="T71" s="25" t="n">
        <f aca="false">IF(OR($E71="",$H71=""),0,MAX(0,MIN($G71,(YEAR($C$3)-1-YEAR($I71))*12+12-MONTH($I71)+1)))</f>
        <v>0</v>
      </c>
    </row>
    <row r="72" customFormat="false" ht="15" hidden="false" customHeight="false" outlineLevel="0" collapsed="false">
      <c r="A72" s="23" t="str">
        <f aca="false">IF(B72="","",ROW()-6)</f>
        <v/>
      </c>
      <c r="B72" s="6"/>
      <c r="C72" s="6"/>
      <c r="D72" s="6"/>
      <c r="E72" s="7"/>
      <c r="F72" s="7"/>
      <c r="G72" s="6"/>
      <c r="H72" s="9"/>
      <c r="I72" s="12" t="str">
        <f aca="false">IF(OR($E72="",$H72=""),"",EOMONTH($H72,0)+1)</f>
        <v/>
      </c>
      <c r="J72" s="13" t="str">
        <f aca="false">IF(OR($E72="",$G72=""),"",ROUND(($E72-$F72)/$G72,2))</f>
        <v/>
      </c>
      <c r="K72" s="23" t="str">
        <f aca="false">IF(OR($E72="",$H72=""),"",MAX(0,MIN($G72,$R72)))</f>
        <v/>
      </c>
      <c r="L72" s="13" t="str">
        <f aca="false">IF(OR($E72="",$H72=""),"",ROUND($N72-IF(($S72)&gt;=$G72,$E72-$F72,ROUND(($S72)*($E72-$F72)/$G72,2)),2))</f>
        <v/>
      </c>
      <c r="M72" s="13" t="str">
        <f aca="false">IF(OR($E72="",$H72=""),"",ROUND($N72-IF(($T72)&gt;=$G72,$E72-$F72,ROUND(($T72)*($E72-$F72)/$G72,2)),2))</f>
        <v/>
      </c>
      <c r="N72" s="13" t="str">
        <f aca="false">IF(OR($E72="",$H72=""),"",IF(($K72)&gt;=$G72,$E72-$F72,ROUND(($K72)*($E72-$F72)/$G72,2)))</f>
        <v/>
      </c>
      <c r="O72" s="13" t="str">
        <f aca="false">IF(OR($E72="",$H72=""),"",$E72-$N72)</f>
        <v/>
      </c>
      <c r="P72" s="5" t="str">
        <f aca="false">IF(OR($E72="",$H72=""),"",IF($R72&lt;=0,"Boshlanmagan",IF($R72&gt;$G72,"To'liq amortizatsiya","Faol")))</f>
        <v/>
      </c>
      <c r="R72" s="25" t="n">
        <f aca="false">IF(OR($E72="",$H72=""),0,(YEAR($C$3)-YEAR($I72))*12+MONTH($C$3)-MONTH($I72)+1)</f>
        <v>0</v>
      </c>
      <c r="S72" s="25" t="n">
        <f aca="false">IF(OR($E72="",$H72=""),0,MAX(0,MIN($G72,$R72-1)))</f>
        <v>0</v>
      </c>
      <c r="T72" s="25" t="n">
        <f aca="false">IF(OR($E72="",$H72=""),0,MAX(0,MIN($G72,(YEAR($C$3)-1-YEAR($I72))*12+12-MONTH($I72)+1)))</f>
        <v>0</v>
      </c>
    </row>
    <row r="73" customFormat="false" ht="15" hidden="false" customHeight="false" outlineLevel="0" collapsed="false">
      <c r="A73" s="23" t="str">
        <f aca="false">IF(B73="","",ROW()-6)</f>
        <v/>
      </c>
      <c r="B73" s="6"/>
      <c r="C73" s="6"/>
      <c r="D73" s="6"/>
      <c r="E73" s="7"/>
      <c r="F73" s="7"/>
      <c r="G73" s="6"/>
      <c r="H73" s="9"/>
      <c r="I73" s="12" t="str">
        <f aca="false">IF(OR($E73="",$H73=""),"",EOMONTH($H73,0)+1)</f>
        <v/>
      </c>
      <c r="J73" s="13" t="str">
        <f aca="false">IF(OR($E73="",$G73=""),"",ROUND(($E73-$F73)/$G73,2))</f>
        <v/>
      </c>
      <c r="K73" s="23" t="str">
        <f aca="false">IF(OR($E73="",$H73=""),"",MAX(0,MIN($G73,$R73)))</f>
        <v/>
      </c>
      <c r="L73" s="13" t="str">
        <f aca="false">IF(OR($E73="",$H73=""),"",ROUND($N73-IF(($S73)&gt;=$G73,$E73-$F73,ROUND(($S73)*($E73-$F73)/$G73,2)),2))</f>
        <v/>
      </c>
      <c r="M73" s="13" t="str">
        <f aca="false">IF(OR($E73="",$H73=""),"",ROUND($N73-IF(($T73)&gt;=$G73,$E73-$F73,ROUND(($T73)*($E73-$F73)/$G73,2)),2))</f>
        <v/>
      </c>
      <c r="N73" s="13" t="str">
        <f aca="false">IF(OR($E73="",$H73=""),"",IF(($K73)&gt;=$G73,$E73-$F73,ROUND(($K73)*($E73-$F73)/$G73,2)))</f>
        <v/>
      </c>
      <c r="O73" s="13" t="str">
        <f aca="false">IF(OR($E73="",$H73=""),"",$E73-$N73)</f>
        <v/>
      </c>
      <c r="P73" s="5" t="str">
        <f aca="false">IF(OR($E73="",$H73=""),"",IF($R73&lt;=0,"Boshlanmagan",IF($R73&gt;$G73,"To'liq amortizatsiya","Faol")))</f>
        <v/>
      </c>
      <c r="R73" s="25" t="n">
        <f aca="false">IF(OR($E73="",$H73=""),0,(YEAR($C$3)-YEAR($I73))*12+MONTH($C$3)-MONTH($I73)+1)</f>
        <v>0</v>
      </c>
      <c r="S73" s="25" t="n">
        <f aca="false">IF(OR($E73="",$H73=""),0,MAX(0,MIN($G73,$R73-1)))</f>
        <v>0</v>
      </c>
      <c r="T73" s="25" t="n">
        <f aca="false">IF(OR($E73="",$H73=""),0,MAX(0,MIN($G73,(YEAR($C$3)-1-YEAR($I73))*12+12-MONTH($I73)+1)))</f>
        <v>0</v>
      </c>
    </row>
    <row r="74" customFormat="false" ht="15" hidden="false" customHeight="false" outlineLevel="0" collapsed="false">
      <c r="A74" s="23" t="str">
        <f aca="false">IF(B74="","",ROW()-6)</f>
        <v/>
      </c>
      <c r="B74" s="6"/>
      <c r="C74" s="6"/>
      <c r="D74" s="6"/>
      <c r="E74" s="7"/>
      <c r="F74" s="7"/>
      <c r="G74" s="6"/>
      <c r="H74" s="9"/>
      <c r="I74" s="12" t="str">
        <f aca="false">IF(OR($E74="",$H74=""),"",EOMONTH($H74,0)+1)</f>
        <v/>
      </c>
      <c r="J74" s="13" t="str">
        <f aca="false">IF(OR($E74="",$G74=""),"",ROUND(($E74-$F74)/$G74,2))</f>
        <v/>
      </c>
      <c r="K74" s="23" t="str">
        <f aca="false">IF(OR($E74="",$H74=""),"",MAX(0,MIN($G74,$R74)))</f>
        <v/>
      </c>
      <c r="L74" s="13" t="str">
        <f aca="false">IF(OR($E74="",$H74=""),"",ROUND($N74-IF(($S74)&gt;=$G74,$E74-$F74,ROUND(($S74)*($E74-$F74)/$G74,2)),2))</f>
        <v/>
      </c>
      <c r="M74" s="13" t="str">
        <f aca="false">IF(OR($E74="",$H74=""),"",ROUND($N74-IF(($T74)&gt;=$G74,$E74-$F74,ROUND(($T74)*($E74-$F74)/$G74,2)),2))</f>
        <v/>
      </c>
      <c r="N74" s="13" t="str">
        <f aca="false">IF(OR($E74="",$H74=""),"",IF(($K74)&gt;=$G74,$E74-$F74,ROUND(($K74)*($E74-$F74)/$G74,2)))</f>
        <v/>
      </c>
      <c r="O74" s="13" t="str">
        <f aca="false">IF(OR($E74="",$H74=""),"",$E74-$N74)</f>
        <v/>
      </c>
      <c r="P74" s="5" t="str">
        <f aca="false">IF(OR($E74="",$H74=""),"",IF($R74&lt;=0,"Boshlanmagan",IF($R74&gt;$G74,"To'liq amortizatsiya","Faol")))</f>
        <v/>
      </c>
      <c r="R74" s="25" t="n">
        <f aca="false">IF(OR($E74="",$H74=""),0,(YEAR($C$3)-YEAR($I74))*12+MONTH($C$3)-MONTH($I74)+1)</f>
        <v>0</v>
      </c>
      <c r="S74" s="25" t="n">
        <f aca="false">IF(OR($E74="",$H74=""),0,MAX(0,MIN($G74,$R74-1)))</f>
        <v>0</v>
      </c>
      <c r="T74" s="25" t="n">
        <f aca="false">IF(OR($E74="",$H74=""),0,MAX(0,MIN($G74,(YEAR($C$3)-1-YEAR($I74))*12+12-MONTH($I74)+1)))</f>
        <v>0</v>
      </c>
    </row>
    <row r="75" customFormat="false" ht="15" hidden="false" customHeight="false" outlineLevel="0" collapsed="false">
      <c r="A75" s="23" t="str">
        <f aca="false">IF(B75="","",ROW()-6)</f>
        <v/>
      </c>
      <c r="B75" s="6"/>
      <c r="C75" s="6"/>
      <c r="D75" s="6"/>
      <c r="E75" s="7"/>
      <c r="F75" s="7"/>
      <c r="G75" s="6"/>
      <c r="H75" s="9"/>
      <c r="I75" s="12" t="str">
        <f aca="false">IF(OR($E75="",$H75=""),"",EOMONTH($H75,0)+1)</f>
        <v/>
      </c>
      <c r="J75" s="13" t="str">
        <f aca="false">IF(OR($E75="",$G75=""),"",ROUND(($E75-$F75)/$G75,2))</f>
        <v/>
      </c>
      <c r="K75" s="23" t="str">
        <f aca="false">IF(OR($E75="",$H75=""),"",MAX(0,MIN($G75,$R75)))</f>
        <v/>
      </c>
      <c r="L75" s="13" t="str">
        <f aca="false">IF(OR($E75="",$H75=""),"",ROUND($N75-IF(($S75)&gt;=$G75,$E75-$F75,ROUND(($S75)*($E75-$F75)/$G75,2)),2))</f>
        <v/>
      </c>
      <c r="M75" s="13" t="str">
        <f aca="false">IF(OR($E75="",$H75=""),"",ROUND($N75-IF(($T75)&gt;=$G75,$E75-$F75,ROUND(($T75)*($E75-$F75)/$G75,2)),2))</f>
        <v/>
      </c>
      <c r="N75" s="13" t="str">
        <f aca="false">IF(OR($E75="",$H75=""),"",IF(($K75)&gt;=$G75,$E75-$F75,ROUND(($K75)*($E75-$F75)/$G75,2)))</f>
        <v/>
      </c>
      <c r="O75" s="13" t="str">
        <f aca="false">IF(OR($E75="",$H75=""),"",$E75-$N75)</f>
        <v/>
      </c>
      <c r="P75" s="5" t="str">
        <f aca="false">IF(OR($E75="",$H75=""),"",IF($R75&lt;=0,"Boshlanmagan",IF($R75&gt;$G75,"To'liq amortizatsiya","Faol")))</f>
        <v/>
      </c>
      <c r="R75" s="25" t="n">
        <f aca="false">IF(OR($E75="",$H75=""),0,(YEAR($C$3)-YEAR($I75))*12+MONTH($C$3)-MONTH($I75)+1)</f>
        <v>0</v>
      </c>
      <c r="S75" s="25" t="n">
        <f aca="false">IF(OR($E75="",$H75=""),0,MAX(0,MIN($G75,$R75-1)))</f>
        <v>0</v>
      </c>
      <c r="T75" s="25" t="n">
        <f aca="false">IF(OR($E75="",$H75=""),0,MAX(0,MIN($G75,(YEAR($C$3)-1-YEAR($I75))*12+12-MONTH($I75)+1)))</f>
        <v>0</v>
      </c>
    </row>
    <row r="76" customFormat="false" ht="15" hidden="false" customHeight="false" outlineLevel="0" collapsed="false">
      <c r="A76" s="23" t="str">
        <f aca="false">IF(B76="","",ROW()-6)</f>
        <v/>
      </c>
      <c r="B76" s="6"/>
      <c r="C76" s="6"/>
      <c r="D76" s="6"/>
      <c r="E76" s="7"/>
      <c r="F76" s="7"/>
      <c r="G76" s="6"/>
      <c r="H76" s="9"/>
      <c r="I76" s="12" t="str">
        <f aca="false">IF(OR($E76="",$H76=""),"",EOMONTH($H76,0)+1)</f>
        <v/>
      </c>
      <c r="J76" s="13" t="str">
        <f aca="false">IF(OR($E76="",$G76=""),"",ROUND(($E76-$F76)/$G76,2))</f>
        <v/>
      </c>
      <c r="K76" s="23" t="str">
        <f aca="false">IF(OR($E76="",$H76=""),"",MAX(0,MIN($G76,$R76)))</f>
        <v/>
      </c>
      <c r="L76" s="13" t="str">
        <f aca="false">IF(OR($E76="",$H76=""),"",ROUND($N76-IF(($S76)&gt;=$G76,$E76-$F76,ROUND(($S76)*($E76-$F76)/$G76,2)),2))</f>
        <v/>
      </c>
      <c r="M76" s="13" t="str">
        <f aca="false">IF(OR($E76="",$H76=""),"",ROUND($N76-IF(($T76)&gt;=$G76,$E76-$F76,ROUND(($T76)*($E76-$F76)/$G76,2)),2))</f>
        <v/>
      </c>
      <c r="N76" s="13" t="str">
        <f aca="false">IF(OR($E76="",$H76=""),"",IF(($K76)&gt;=$G76,$E76-$F76,ROUND(($K76)*($E76-$F76)/$G76,2)))</f>
        <v/>
      </c>
      <c r="O76" s="13" t="str">
        <f aca="false">IF(OR($E76="",$H76=""),"",$E76-$N76)</f>
        <v/>
      </c>
      <c r="P76" s="5" t="str">
        <f aca="false">IF(OR($E76="",$H76=""),"",IF($R76&lt;=0,"Boshlanmagan",IF($R76&gt;$G76,"To'liq amortizatsiya","Faol")))</f>
        <v/>
      </c>
      <c r="R76" s="25" t="n">
        <f aca="false">IF(OR($E76="",$H76=""),0,(YEAR($C$3)-YEAR($I76))*12+MONTH($C$3)-MONTH($I76)+1)</f>
        <v>0</v>
      </c>
      <c r="S76" s="25" t="n">
        <f aca="false">IF(OR($E76="",$H76=""),0,MAX(0,MIN($G76,$R76-1)))</f>
        <v>0</v>
      </c>
      <c r="T76" s="25" t="n">
        <f aca="false">IF(OR($E76="",$H76=""),0,MAX(0,MIN($G76,(YEAR($C$3)-1-YEAR($I76))*12+12-MONTH($I76)+1)))</f>
        <v>0</v>
      </c>
    </row>
    <row r="77" customFormat="false" ht="15" hidden="false" customHeight="false" outlineLevel="0" collapsed="false">
      <c r="A77" s="23" t="str">
        <f aca="false">IF(B77="","",ROW()-6)</f>
        <v/>
      </c>
      <c r="B77" s="6"/>
      <c r="C77" s="6"/>
      <c r="D77" s="6"/>
      <c r="E77" s="7"/>
      <c r="F77" s="7"/>
      <c r="G77" s="6"/>
      <c r="H77" s="9"/>
      <c r="I77" s="12" t="str">
        <f aca="false">IF(OR($E77="",$H77=""),"",EOMONTH($H77,0)+1)</f>
        <v/>
      </c>
      <c r="J77" s="13" t="str">
        <f aca="false">IF(OR($E77="",$G77=""),"",ROUND(($E77-$F77)/$G77,2))</f>
        <v/>
      </c>
      <c r="K77" s="23" t="str">
        <f aca="false">IF(OR($E77="",$H77=""),"",MAX(0,MIN($G77,$R77)))</f>
        <v/>
      </c>
      <c r="L77" s="13" t="str">
        <f aca="false">IF(OR($E77="",$H77=""),"",ROUND($N77-IF(($S77)&gt;=$G77,$E77-$F77,ROUND(($S77)*($E77-$F77)/$G77,2)),2))</f>
        <v/>
      </c>
      <c r="M77" s="13" t="str">
        <f aca="false">IF(OR($E77="",$H77=""),"",ROUND($N77-IF(($T77)&gt;=$G77,$E77-$F77,ROUND(($T77)*($E77-$F77)/$G77,2)),2))</f>
        <v/>
      </c>
      <c r="N77" s="13" t="str">
        <f aca="false">IF(OR($E77="",$H77=""),"",IF(($K77)&gt;=$G77,$E77-$F77,ROUND(($K77)*($E77-$F77)/$G77,2)))</f>
        <v/>
      </c>
      <c r="O77" s="13" t="str">
        <f aca="false">IF(OR($E77="",$H77=""),"",$E77-$N77)</f>
        <v/>
      </c>
      <c r="P77" s="5" t="str">
        <f aca="false">IF(OR($E77="",$H77=""),"",IF($R77&lt;=0,"Boshlanmagan",IF($R77&gt;$G77,"To'liq amortizatsiya","Faol")))</f>
        <v/>
      </c>
      <c r="R77" s="25" t="n">
        <f aca="false">IF(OR($E77="",$H77=""),0,(YEAR($C$3)-YEAR($I77))*12+MONTH($C$3)-MONTH($I77)+1)</f>
        <v>0</v>
      </c>
      <c r="S77" s="25" t="n">
        <f aca="false">IF(OR($E77="",$H77=""),0,MAX(0,MIN($G77,$R77-1)))</f>
        <v>0</v>
      </c>
      <c r="T77" s="25" t="n">
        <f aca="false">IF(OR($E77="",$H77=""),0,MAX(0,MIN($G77,(YEAR($C$3)-1-YEAR($I77))*12+12-MONTH($I77)+1)))</f>
        <v>0</v>
      </c>
    </row>
    <row r="78" customFormat="false" ht="15" hidden="false" customHeight="false" outlineLevel="0" collapsed="false">
      <c r="A78" s="23" t="str">
        <f aca="false">IF(B78="","",ROW()-6)</f>
        <v/>
      </c>
      <c r="B78" s="6"/>
      <c r="C78" s="6"/>
      <c r="D78" s="6"/>
      <c r="E78" s="7"/>
      <c r="F78" s="7"/>
      <c r="G78" s="6"/>
      <c r="H78" s="9"/>
      <c r="I78" s="12" t="str">
        <f aca="false">IF(OR($E78="",$H78=""),"",EOMONTH($H78,0)+1)</f>
        <v/>
      </c>
      <c r="J78" s="13" t="str">
        <f aca="false">IF(OR($E78="",$G78=""),"",ROUND(($E78-$F78)/$G78,2))</f>
        <v/>
      </c>
      <c r="K78" s="23" t="str">
        <f aca="false">IF(OR($E78="",$H78=""),"",MAX(0,MIN($G78,$R78)))</f>
        <v/>
      </c>
      <c r="L78" s="13" t="str">
        <f aca="false">IF(OR($E78="",$H78=""),"",ROUND($N78-IF(($S78)&gt;=$G78,$E78-$F78,ROUND(($S78)*($E78-$F78)/$G78,2)),2))</f>
        <v/>
      </c>
      <c r="M78" s="13" t="str">
        <f aca="false">IF(OR($E78="",$H78=""),"",ROUND($N78-IF(($T78)&gt;=$G78,$E78-$F78,ROUND(($T78)*($E78-$F78)/$G78,2)),2))</f>
        <v/>
      </c>
      <c r="N78" s="13" t="str">
        <f aca="false">IF(OR($E78="",$H78=""),"",IF(($K78)&gt;=$G78,$E78-$F78,ROUND(($K78)*($E78-$F78)/$G78,2)))</f>
        <v/>
      </c>
      <c r="O78" s="13" t="str">
        <f aca="false">IF(OR($E78="",$H78=""),"",$E78-$N78)</f>
        <v/>
      </c>
      <c r="P78" s="5" t="str">
        <f aca="false">IF(OR($E78="",$H78=""),"",IF($R78&lt;=0,"Boshlanmagan",IF($R78&gt;$G78,"To'liq amortizatsiya","Faol")))</f>
        <v/>
      </c>
      <c r="R78" s="25" t="n">
        <f aca="false">IF(OR($E78="",$H78=""),0,(YEAR($C$3)-YEAR($I78))*12+MONTH($C$3)-MONTH($I78)+1)</f>
        <v>0</v>
      </c>
      <c r="S78" s="25" t="n">
        <f aca="false">IF(OR($E78="",$H78=""),0,MAX(0,MIN($G78,$R78-1)))</f>
        <v>0</v>
      </c>
      <c r="T78" s="25" t="n">
        <f aca="false">IF(OR($E78="",$H78=""),0,MAX(0,MIN($G78,(YEAR($C$3)-1-YEAR($I78))*12+12-MONTH($I78)+1)))</f>
        <v>0</v>
      </c>
    </row>
    <row r="79" customFormat="false" ht="15" hidden="false" customHeight="false" outlineLevel="0" collapsed="false">
      <c r="A79" s="23" t="str">
        <f aca="false">IF(B79="","",ROW()-6)</f>
        <v/>
      </c>
      <c r="B79" s="6"/>
      <c r="C79" s="6"/>
      <c r="D79" s="6"/>
      <c r="E79" s="7"/>
      <c r="F79" s="7"/>
      <c r="G79" s="6"/>
      <c r="H79" s="9"/>
      <c r="I79" s="12" t="str">
        <f aca="false">IF(OR($E79="",$H79=""),"",EOMONTH($H79,0)+1)</f>
        <v/>
      </c>
      <c r="J79" s="13" t="str">
        <f aca="false">IF(OR($E79="",$G79=""),"",ROUND(($E79-$F79)/$G79,2))</f>
        <v/>
      </c>
      <c r="K79" s="23" t="str">
        <f aca="false">IF(OR($E79="",$H79=""),"",MAX(0,MIN($G79,$R79)))</f>
        <v/>
      </c>
      <c r="L79" s="13" t="str">
        <f aca="false">IF(OR($E79="",$H79=""),"",ROUND($N79-IF(($S79)&gt;=$G79,$E79-$F79,ROUND(($S79)*($E79-$F79)/$G79,2)),2))</f>
        <v/>
      </c>
      <c r="M79" s="13" t="str">
        <f aca="false">IF(OR($E79="",$H79=""),"",ROUND($N79-IF(($T79)&gt;=$G79,$E79-$F79,ROUND(($T79)*($E79-$F79)/$G79,2)),2))</f>
        <v/>
      </c>
      <c r="N79" s="13" t="str">
        <f aca="false">IF(OR($E79="",$H79=""),"",IF(($K79)&gt;=$G79,$E79-$F79,ROUND(($K79)*($E79-$F79)/$G79,2)))</f>
        <v/>
      </c>
      <c r="O79" s="13" t="str">
        <f aca="false">IF(OR($E79="",$H79=""),"",$E79-$N79)</f>
        <v/>
      </c>
      <c r="P79" s="5" t="str">
        <f aca="false">IF(OR($E79="",$H79=""),"",IF($R79&lt;=0,"Boshlanmagan",IF($R79&gt;$G79,"To'liq amortizatsiya","Faol")))</f>
        <v/>
      </c>
      <c r="R79" s="25" t="n">
        <f aca="false">IF(OR($E79="",$H79=""),0,(YEAR($C$3)-YEAR($I79))*12+MONTH($C$3)-MONTH($I79)+1)</f>
        <v>0</v>
      </c>
      <c r="S79" s="25" t="n">
        <f aca="false">IF(OR($E79="",$H79=""),0,MAX(0,MIN($G79,$R79-1)))</f>
        <v>0</v>
      </c>
      <c r="T79" s="25" t="n">
        <f aca="false">IF(OR($E79="",$H79=""),0,MAX(0,MIN($G79,(YEAR($C$3)-1-YEAR($I79))*12+12-MONTH($I79)+1)))</f>
        <v>0</v>
      </c>
    </row>
    <row r="80" customFormat="false" ht="15" hidden="false" customHeight="false" outlineLevel="0" collapsed="false">
      <c r="A80" s="23" t="str">
        <f aca="false">IF(B80="","",ROW()-6)</f>
        <v/>
      </c>
      <c r="B80" s="6"/>
      <c r="C80" s="6"/>
      <c r="D80" s="6"/>
      <c r="E80" s="7"/>
      <c r="F80" s="7"/>
      <c r="G80" s="6"/>
      <c r="H80" s="9"/>
      <c r="I80" s="12" t="str">
        <f aca="false">IF(OR($E80="",$H80=""),"",EOMONTH($H80,0)+1)</f>
        <v/>
      </c>
      <c r="J80" s="13" t="str">
        <f aca="false">IF(OR($E80="",$G80=""),"",ROUND(($E80-$F80)/$G80,2))</f>
        <v/>
      </c>
      <c r="K80" s="23" t="str">
        <f aca="false">IF(OR($E80="",$H80=""),"",MAX(0,MIN($G80,$R80)))</f>
        <v/>
      </c>
      <c r="L80" s="13" t="str">
        <f aca="false">IF(OR($E80="",$H80=""),"",ROUND($N80-IF(($S80)&gt;=$G80,$E80-$F80,ROUND(($S80)*($E80-$F80)/$G80,2)),2))</f>
        <v/>
      </c>
      <c r="M80" s="13" t="str">
        <f aca="false">IF(OR($E80="",$H80=""),"",ROUND($N80-IF(($T80)&gt;=$G80,$E80-$F80,ROUND(($T80)*($E80-$F80)/$G80,2)),2))</f>
        <v/>
      </c>
      <c r="N80" s="13" t="str">
        <f aca="false">IF(OR($E80="",$H80=""),"",IF(($K80)&gt;=$G80,$E80-$F80,ROUND(($K80)*($E80-$F80)/$G80,2)))</f>
        <v/>
      </c>
      <c r="O80" s="13" t="str">
        <f aca="false">IF(OR($E80="",$H80=""),"",$E80-$N80)</f>
        <v/>
      </c>
      <c r="P80" s="5" t="str">
        <f aca="false">IF(OR($E80="",$H80=""),"",IF($R80&lt;=0,"Boshlanmagan",IF($R80&gt;$G80,"To'liq amortizatsiya","Faol")))</f>
        <v/>
      </c>
      <c r="R80" s="25" t="n">
        <f aca="false">IF(OR($E80="",$H80=""),0,(YEAR($C$3)-YEAR($I80))*12+MONTH($C$3)-MONTH($I80)+1)</f>
        <v>0</v>
      </c>
      <c r="S80" s="25" t="n">
        <f aca="false">IF(OR($E80="",$H80=""),0,MAX(0,MIN($G80,$R80-1)))</f>
        <v>0</v>
      </c>
      <c r="T80" s="25" t="n">
        <f aca="false">IF(OR($E80="",$H80=""),0,MAX(0,MIN($G80,(YEAR($C$3)-1-YEAR($I80))*12+12-MONTH($I80)+1)))</f>
        <v>0</v>
      </c>
    </row>
    <row r="81" customFormat="false" ht="15" hidden="false" customHeight="false" outlineLevel="0" collapsed="false">
      <c r="A81" s="23" t="str">
        <f aca="false">IF(B81="","",ROW()-6)</f>
        <v/>
      </c>
      <c r="B81" s="6"/>
      <c r="C81" s="6"/>
      <c r="D81" s="6"/>
      <c r="E81" s="7"/>
      <c r="F81" s="7"/>
      <c r="G81" s="6"/>
      <c r="H81" s="9"/>
      <c r="I81" s="12" t="str">
        <f aca="false">IF(OR($E81="",$H81=""),"",EOMONTH($H81,0)+1)</f>
        <v/>
      </c>
      <c r="J81" s="13" t="str">
        <f aca="false">IF(OR($E81="",$G81=""),"",ROUND(($E81-$F81)/$G81,2))</f>
        <v/>
      </c>
      <c r="K81" s="23" t="str">
        <f aca="false">IF(OR($E81="",$H81=""),"",MAX(0,MIN($G81,$R81)))</f>
        <v/>
      </c>
      <c r="L81" s="13" t="str">
        <f aca="false">IF(OR($E81="",$H81=""),"",ROUND($N81-IF(($S81)&gt;=$G81,$E81-$F81,ROUND(($S81)*($E81-$F81)/$G81,2)),2))</f>
        <v/>
      </c>
      <c r="M81" s="13" t="str">
        <f aca="false">IF(OR($E81="",$H81=""),"",ROUND($N81-IF(($T81)&gt;=$G81,$E81-$F81,ROUND(($T81)*($E81-$F81)/$G81,2)),2))</f>
        <v/>
      </c>
      <c r="N81" s="13" t="str">
        <f aca="false">IF(OR($E81="",$H81=""),"",IF(($K81)&gt;=$G81,$E81-$F81,ROUND(($K81)*($E81-$F81)/$G81,2)))</f>
        <v/>
      </c>
      <c r="O81" s="13" t="str">
        <f aca="false">IF(OR($E81="",$H81=""),"",$E81-$N81)</f>
        <v/>
      </c>
      <c r="P81" s="5" t="str">
        <f aca="false">IF(OR($E81="",$H81=""),"",IF($R81&lt;=0,"Boshlanmagan",IF($R81&gt;$G81,"To'liq amortizatsiya","Faol")))</f>
        <v/>
      </c>
      <c r="R81" s="25" t="n">
        <f aca="false">IF(OR($E81="",$H81=""),0,(YEAR($C$3)-YEAR($I81))*12+MONTH($C$3)-MONTH($I81)+1)</f>
        <v>0</v>
      </c>
      <c r="S81" s="25" t="n">
        <f aca="false">IF(OR($E81="",$H81=""),0,MAX(0,MIN($G81,$R81-1)))</f>
        <v>0</v>
      </c>
      <c r="T81" s="25" t="n">
        <f aca="false">IF(OR($E81="",$H81=""),0,MAX(0,MIN($G81,(YEAR($C$3)-1-YEAR($I81))*12+12-MONTH($I81)+1)))</f>
        <v>0</v>
      </c>
    </row>
    <row r="82" customFormat="false" ht="15" hidden="false" customHeight="false" outlineLevel="0" collapsed="false">
      <c r="A82" s="23" t="str">
        <f aca="false">IF(B82="","",ROW()-6)</f>
        <v/>
      </c>
      <c r="B82" s="6"/>
      <c r="C82" s="6"/>
      <c r="D82" s="6"/>
      <c r="E82" s="7"/>
      <c r="F82" s="7"/>
      <c r="G82" s="6"/>
      <c r="H82" s="9"/>
      <c r="I82" s="12" t="str">
        <f aca="false">IF(OR($E82="",$H82=""),"",EOMONTH($H82,0)+1)</f>
        <v/>
      </c>
      <c r="J82" s="13" t="str">
        <f aca="false">IF(OR($E82="",$G82=""),"",ROUND(($E82-$F82)/$G82,2))</f>
        <v/>
      </c>
      <c r="K82" s="23" t="str">
        <f aca="false">IF(OR($E82="",$H82=""),"",MAX(0,MIN($G82,$R82)))</f>
        <v/>
      </c>
      <c r="L82" s="13" t="str">
        <f aca="false">IF(OR($E82="",$H82=""),"",ROUND($N82-IF(($S82)&gt;=$G82,$E82-$F82,ROUND(($S82)*($E82-$F82)/$G82,2)),2))</f>
        <v/>
      </c>
      <c r="M82" s="13" t="str">
        <f aca="false">IF(OR($E82="",$H82=""),"",ROUND($N82-IF(($T82)&gt;=$G82,$E82-$F82,ROUND(($T82)*($E82-$F82)/$G82,2)),2))</f>
        <v/>
      </c>
      <c r="N82" s="13" t="str">
        <f aca="false">IF(OR($E82="",$H82=""),"",IF(($K82)&gt;=$G82,$E82-$F82,ROUND(($K82)*($E82-$F82)/$G82,2)))</f>
        <v/>
      </c>
      <c r="O82" s="13" t="str">
        <f aca="false">IF(OR($E82="",$H82=""),"",$E82-$N82)</f>
        <v/>
      </c>
      <c r="P82" s="5" t="str">
        <f aca="false">IF(OR($E82="",$H82=""),"",IF($R82&lt;=0,"Boshlanmagan",IF($R82&gt;$G82,"To'liq amortizatsiya","Faol")))</f>
        <v/>
      </c>
      <c r="R82" s="25" t="n">
        <f aca="false">IF(OR($E82="",$H82=""),0,(YEAR($C$3)-YEAR($I82))*12+MONTH($C$3)-MONTH($I82)+1)</f>
        <v>0</v>
      </c>
      <c r="S82" s="25" t="n">
        <f aca="false">IF(OR($E82="",$H82=""),0,MAX(0,MIN($G82,$R82-1)))</f>
        <v>0</v>
      </c>
      <c r="T82" s="25" t="n">
        <f aca="false">IF(OR($E82="",$H82=""),0,MAX(0,MIN($G82,(YEAR($C$3)-1-YEAR($I82))*12+12-MONTH($I82)+1)))</f>
        <v>0</v>
      </c>
    </row>
    <row r="83" customFormat="false" ht="15" hidden="false" customHeight="false" outlineLevel="0" collapsed="false">
      <c r="A83" s="23" t="str">
        <f aca="false">IF(B83="","",ROW()-6)</f>
        <v/>
      </c>
      <c r="B83" s="6"/>
      <c r="C83" s="6"/>
      <c r="D83" s="6"/>
      <c r="E83" s="7"/>
      <c r="F83" s="7"/>
      <c r="G83" s="6"/>
      <c r="H83" s="9"/>
      <c r="I83" s="12" t="str">
        <f aca="false">IF(OR($E83="",$H83=""),"",EOMONTH($H83,0)+1)</f>
        <v/>
      </c>
      <c r="J83" s="13" t="str">
        <f aca="false">IF(OR($E83="",$G83=""),"",ROUND(($E83-$F83)/$G83,2))</f>
        <v/>
      </c>
      <c r="K83" s="23" t="str">
        <f aca="false">IF(OR($E83="",$H83=""),"",MAX(0,MIN($G83,$R83)))</f>
        <v/>
      </c>
      <c r="L83" s="13" t="str">
        <f aca="false">IF(OR($E83="",$H83=""),"",ROUND($N83-IF(($S83)&gt;=$G83,$E83-$F83,ROUND(($S83)*($E83-$F83)/$G83,2)),2))</f>
        <v/>
      </c>
      <c r="M83" s="13" t="str">
        <f aca="false">IF(OR($E83="",$H83=""),"",ROUND($N83-IF(($T83)&gt;=$G83,$E83-$F83,ROUND(($T83)*($E83-$F83)/$G83,2)),2))</f>
        <v/>
      </c>
      <c r="N83" s="13" t="str">
        <f aca="false">IF(OR($E83="",$H83=""),"",IF(($K83)&gt;=$G83,$E83-$F83,ROUND(($K83)*($E83-$F83)/$G83,2)))</f>
        <v/>
      </c>
      <c r="O83" s="13" t="str">
        <f aca="false">IF(OR($E83="",$H83=""),"",$E83-$N83)</f>
        <v/>
      </c>
      <c r="P83" s="5" t="str">
        <f aca="false">IF(OR($E83="",$H83=""),"",IF($R83&lt;=0,"Boshlanmagan",IF($R83&gt;$G83,"To'liq amortizatsiya","Faol")))</f>
        <v/>
      </c>
      <c r="R83" s="25" t="n">
        <f aca="false">IF(OR($E83="",$H83=""),0,(YEAR($C$3)-YEAR($I83))*12+MONTH($C$3)-MONTH($I83)+1)</f>
        <v>0</v>
      </c>
      <c r="S83" s="25" t="n">
        <f aca="false">IF(OR($E83="",$H83=""),0,MAX(0,MIN($G83,$R83-1)))</f>
        <v>0</v>
      </c>
      <c r="T83" s="25" t="n">
        <f aca="false">IF(OR($E83="",$H83=""),0,MAX(0,MIN($G83,(YEAR($C$3)-1-YEAR($I83))*12+12-MONTH($I83)+1)))</f>
        <v>0</v>
      </c>
    </row>
    <row r="84" customFormat="false" ht="15" hidden="false" customHeight="false" outlineLevel="0" collapsed="false">
      <c r="A84" s="23" t="str">
        <f aca="false">IF(B84="","",ROW()-6)</f>
        <v/>
      </c>
      <c r="B84" s="6"/>
      <c r="C84" s="6"/>
      <c r="D84" s="6"/>
      <c r="E84" s="7"/>
      <c r="F84" s="7"/>
      <c r="G84" s="6"/>
      <c r="H84" s="9"/>
      <c r="I84" s="12" t="str">
        <f aca="false">IF(OR($E84="",$H84=""),"",EOMONTH($H84,0)+1)</f>
        <v/>
      </c>
      <c r="J84" s="13" t="str">
        <f aca="false">IF(OR($E84="",$G84=""),"",ROUND(($E84-$F84)/$G84,2))</f>
        <v/>
      </c>
      <c r="K84" s="23" t="str">
        <f aca="false">IF(OR($E84="",$H84=""),"",MAX(0,MIN($G84,$R84)))</f>
        <v/>
      </c>
      <c r="L84" s="13" t="str">
        <f aca="false">IF(OR($E84="",$H84=""),"",ROUND($N84-IF(($S84)&gt;=$G84,$E84-$F84,ROUND(($S84)*($E84-$F84)/$G84,2)),2))</f>
        <v/>
      </c>
      <c r="M84" s="13" t="str">
        <f aca="false">IF(OR($E84="",$H84=""),"",ROUND($N84-IF(($T84)&gt;=$G84,$E84-$F84,ROUND(($T84)*($E84-$F84)/$G84,2)),2))</f>
        <v/>
      </c>
      <c r="N84" s="13" t="str">
        <f aca="false">IF(OR($E84="",$H84=""),"",IF(($K84)&gt;=$G84,$E84-$F84,ROUND(($K84)*($E84-$F84)/$G84,2)))</f>
        <v/>
      </c>
      <c r="O84" s="13" t="str">
        <f aca="false">IF(OR($E84="",$H84=""),"",$E84-$N84)</f>
        <v/>
      </c>
      <c r="P84" s="5" t="str">
        <f aca="false">IF(OR($E84="",$H84=""),"",IF($R84&lt;=0,"Boshlanmagan",IF($R84&gt;$G84,"To'liq amortizatsiya","Faol")))</f>
        <v/>
      </c>
      <c r="R84" s="25" t="n">
        <f aca="false">IF(OR($E84="",$H84=""),0,(YEAR($C$3)-YEAR($I84))*12+MONTH($C$3)-MONTH($I84)+1)</f>
        <v>0</v>
      </c>
      <c r="S84" s="25" t="n">
        <f aca="false">IF(OR($E84="",$H84=""),0,MAX(0,MIN($G84,$R84-1)))</f>
        <v>0</v>
      </c>
      <c r="T84" s="25" t="n">
        <f aca="false">IF(OR($E84="",$H84=""),0,MAX(0,MIN($G84,(YEAR($C$3)-1-YEAR($I84))*12+12-MONTH($I84)+1)))</f>
        <v>0</v>
      </c>
    </row>
    <row r="85" customFormat="false" ht="15" hidden="false" customHeight="false" outlineLevel="0" collapsed="false">
      <c r="A85" s="23" t="str">
        <f aca="false">IF(B85="","",ROW()-6)</f>
        <v/>
      </c>
      <c r="B85" s="6"/>
      <c r="C85" s="6"/>
      <c r="D85" s="6"/>
      <c r="E85" s="7"/>
      <c r="F85" s="7"/>
      <c r="G85" s="6"/>
      <c r="H85" s="9"/>
      <c r="I85" s="12" t="str">
        <f aca="false">IF(OR($E85="",$H85=""),"",EOMONTH($H85,0)+1)</f>
        <v/>
      </c>
      <c r="J85" s="13" t="str">
        <f aca="false">IF(OR($E85="",$G85=""),"",ROUND(($E85-$F85)/$G85,2))</f>
        <v/>
      </c>
      <c r="K85" s="23" t="str">
        <f aca="false">IF(OR($E85="",$H85=""),"",MAX(0,MIN($G85,$R85)))</f>
        <v/>
      </c>
      <c r="L85" s="13" t="str">
        <f aca="false">IF(OR($E85="",$H85=""),"",ROUND($N85-IF(($S85)&gt;=$G85,$E85-$F85,ROUND(($S85)*($E85-$F85)/$G85,2)),2))</f>
        <v/>
      </c>
      <c r="M85" s="13" t="str">
        <f aca="false">IF(OR($E85="",$H85=""),"",ROUND($N85-IF(($T85)&gt;=$G85,$E85-$F85,ROUND(($T85)*($E85-$F85)/$G85,2)),2))</f>
        <v/>
      </c>
      <c r="N85" s="13" t="str">
        <f aca="false">IF(OR($E85="",$H85=""),"",IF(($K85)&gt;=$G85,$E85-$F85,ROUND(($K85)*($E85-$F85)/$G85,2)))</f>
        <v/>
      </c>
      <c r="O85" s="13" t="str">
        <f aca="false">IF(OR($E85="",$H85=""),"",$E85-$N85)</f>
        <v/>
      </c>
      <c r="P85" s="5" t="str">
        <f aca="false">IF(OR($E85="",$H85=""),"",IF($R85&lt;=0,"Boshlanmagan",IF($R85&gt;$G85,"To'liq amortizatsiya","Faol")))</f>
        <v/>
      </c>
      <c r="R85" s="25" t="n">
        <f aca="false">IF(OR($E85="",$H85=""),0,(YEAR($C$3)-YEAR($I85))*12+MONTH($C$3)-MONTH($I85)+1)</f>
        <v>0</v>
      </c>
      <c r="S85" s="25" t="n">
        <f aca="false">IF(OR($E85="",$H85=""),0,MAX(0,MIN($G85,$R85-1)))</f>
        <v>0</v>
      </c>
      <c r="T85" s="25" t="n">
        <f aca="false">IF(OR($E85="",$H85=""),0,MAX(0,MIN($G85,(YEAR($C$3)-1-YEAR($I85))*12+12-MONTH($I85)+1)))</f>
        <v>0</v>
      </c>
    </row>
    <row r="86" customFormat="false" ht="15" hidden="false" customHeight="false" outlineLevel="0" collapsed="false">
      <c r="A86" s="23" t="str">
        <f aca="false">IF(B86="","",ROW()-6)</f>
        <v/>
      </c>
      <c r="B86" s="6"/>
      <c r="C86" s="6"/>
      <c r="D86" s="6"/>
      <c r="E86" s="7"/>
      <c r="F86" s="7"/>
      <c r="G86" s="6"/>
      <c r="H86" s="9"/>
      <c r="I86" s="12" t="str">
        <f aca="false">IF(OR($E86="",$H86=""),"",EOMONTH($H86,0)+1)</f>
        <v/>
      </c>
      <c r="J86" s="13" t="str">
        <f aca="false">IF(OR($E86="",$G86=""),"",ROUND(($E86-$F86)/$G86,2))</f>
        <v/>
      </c>
      <c r="K86" s="23" t="str">
        <f aca="false">IF(OR($E86="",$H86=""),"",MAX(0,MIN($G86,$R86)))</f>
        <v/>
      </c>
      <c r="L86" s="13" t="str">
        <f aca="false">IF(OR($E86="",$H86=""),"",ROUND($N86-IF(($S86)&gt;=$G86,$E86-$F86,ROUND(($S86)*($E86-$F86)/$G86,2)),2))</f>
        <v/>
      </c>
      <c r="M86" s="13" t="str">
        <f aca="false">IF(OR($E86="",$H86=""),"",ROUND($N86-IF(($T86)&gt;=$G86,$E86-$F86,ROUND(($T86)*($E86-$F86)/$G86,2)),2))</f>
        <v/>
      </c>
      <c r="N86" s="13" t="str">
        <f aca="false">IF(OR($E86="",$H86=""),"",IF(($K86)&gt;=$G86,$E86-$F86,ROUND(($K86)*($E86-$F86)/$G86,2)))</f>
        <v/>
      </c>
      <c r="O86" s="13" t="str">
        <f aca="false">IF(OR($E86="",$H86=""),"",$E86-$N86)</f>
        <v/>
      </c>
      <c r="P86" s="5" t="str">
        <f aca="false">IF(OR($E86="",$H86=""),"",IF($R86&lt;=0,"Boshlanmagan",IF($R86&gt;$G86,"To'liq amortizatsiya","Faol")))</f>
        <v/>
      </c>
      <c r="R86" s="25" t="n">
        <f aca="false">IF(OR($E86="",$H86=""),0,(YEAR($C$3)-YEAR($I86))*12+MONTH($C$3)-MONTH($I86)+1)</f>
        <v>0</v>
      </c>
      <c r="S86" s="25" t="n">
        <f aca="false">IF(OR($E86="",$H86=""),0,MAX(0,MIN($G86,$R86-1)))</f>
        <v>0</v>
      </c>
      <c r="T86" s="25" t="n">
        <f aca="false">IF(OR($E86="",$H86=""),0,MAX(0,MIN($G86,(YEAR($C$3)-1-YEAR($I86))*12+12-MONTH($I86)+1)))</f>
        <v>0</v>
      </c>
    </row>
    <row r="87" customFormat="false" ht="15" hidden="false" customHeight="false" outlineLevel="0" collapsed="false">
      <c r="A87" s="23" t="str">
        <f aca="false">IF(B87="","",ROW()-6)</f>
        <v/>
      </c>
      <c r="B87" s="6"/>
      <c r="C87" s="6"/>
      <c r="D87" s="6"/>
      <c r="E87" s="7"/>
      <c r="F87" s="7"/>
      <c r="G87" s="6"/>
      <c r="H87" s="9"/>
      <c r="I87" s="12" t="str">
        <f aca="false">IF(OR($E87="",$H87=""),"",EOMONTH($H87,0)+1)</f>
        <v/>
      </c>
      <c r="J87" s="13" t="str">
        <f aca="false">IF(OR($E87="",$G87=""),"",ROUND(($E87-$F87)/$G87,2))</f>
        <v/>
      </c>
      <c r="K87" s="23" t="str">
        <f aca="false">IF(OR($E87="",$H87=""),"",MAX(0,MIN($G87,$R87)))</f>
        <v/>
      </c>
      <c r="L87" s="13" t="str">
        <f aca="false">IF(OR($E87="",$H87=""),"",ROUND($N87-IF(($S87)&gt;=$G87,$E87-$F87,ROUND(($S87)*($E87-$F87)/$G87,2)),2))</f>
        <v/>
      </c>
      <c r="M87" s="13" t="str">
        <f aca="false">IF(OR($E87="",$H87=""),"",ROUND($N87-IF(($T87)&gt;=$G87,$E87-$F87,ROUND(($T87)*($E87-$F87)/$G87,2)),2))</f>
        <v/>
      </c>
      <c r="N87" s="13" t="str">
        <f aca="false">IF(OR($E87="",$H87=""),"",IF(($K87)&gt;=$G87,$E87-$F87,ROUND(($K87)*($E87-$F87)/$G87,2)))</f>
        <v/>
      </c>
      <c r="O87" s="13" t="str">
        <f aca="false">IF(OR($E87="",$H87=""),"",$E87-$N87)</f>
        <v/>
      </c>
      <c r="P87" s="5" t="str">
        <f aca="false">IF(OR($E87="",$H87=""),"",IF($R87&lt;=0,"Boshlanmagan",IF($R87&gt;$G87,"To'liq amortizatsiya","Faol")))</f>
        <v/>
      </c>
      <c r="R87" s="25" t="n">
        <f aca="false">IF(OR($E87="",$H87=""),0,(YEAR($C$3)-YEAR($I87))*12+MONTH($C$3)-MONTH($I87)+1)</f>
        <v>0</v>
      </c>
      <c r="S87" s="25" t="n">
        <f aca="false">IF(OR($E87="",$H87=""),0,MAX(0,MIN($G87,$R87-1)))</f>
        <v>0</v>
      </c>
      <c r="T87" s="25" t="n">
        <f aca="false">IF(OR($E87="",$H87=""),0,MAX(0,MIN($G87,(YEAR($C$3)-1-YEAR($I87))*12+12-MONTH($I87)+1)))</f>
        <v>0</v>
      </c>
    </row>
    <row r="88" customFormat="false" ht="15" hidden="false" customHeight="false" outlineLevel="0" collapsed="false">
      <c r="A88" s="23" t="str">
        <f aca="false">IF(B88="","",ROW()-6)</f>
        <v/>
      </c>
      <c r="B88" s="6"/>
      <c r="C88" s="6"/>
      <c r="D88" s="6"/>
      <c r="E88" s="7"/>
      <c r="F88" s="7"/>
      <c r="G88" s="6"/>
      <c r="H88" s="9"/>
      <c r="I88" s="12" t="str">
        <f aca="false">IF(OR($E88="",$H88=""),"",EOMONTH($H88,0)+1)</f>
        <v/>
      </c>
      <c r="J88" s="13" t="str">
        <f aca="false">IF(OR($E88="",$G88=""),"",ROUND(($E88-$F88)/$G88,2))</f>
        <v/>
      </c>
      <c r="K88" s="23" t="str">
        <f aca="false">IF(OR($E88="",$H88=""),"",MAX(0,MIN($G88,$R88)))</f>
        <v/>
      </c>
      <c r="L88" s="13" t="str">
        <f aca="false">IF(OR($E88="",$H88=""),"",ROUND($N88-IF(($S88)&gt;=$G88,$E88-$F88,ROUND(($S88)*($E88-$F88)/$G88,2)),2))</f>
        <v/>
      </c>
      <c r="M88" s="13" t="str">
        <f aca="false">IF(OR($E88="",$H88=""),"",ROUND($N88-IF(($T88)&gt;=$G88,$E88-$F88,ROUND(($T88)*($E88-$F88)/$G88,2)),2))</f>
        <v/>
      </c>
      <c r="N88" s="13" t="str">
        <f aca="false">IF(OR($E88="",$H88=""),"",IF(($K88)&gt;=$G88,$E88-$F88,ROUND(($K88)*($E88-$F88)/$G88,2)))</f>
        <v/>
      </c>
      <c r="O88" s="13" t="str">
        <f aca="false">IF(OR($E88="",$H88=""),"",$E88-$N88)</f>
        <v/>
      </c>
      <c r="P88" s="5" t="str">
        <f aca="false">IF(OR($E88="",$H88=""),"",IF($R88&lt;=0,"Boshlanmagan",IF($R88&gt;$G88,"To'liq amortizatsiya","Faol")))</f>
        <v/>
      </c>
      <c r="R88" s="25" t="n">
        <f aca="false">IF(OR($E88="",$H88=""),0,(YEAR($C$3)-YEAR($I88))*12+MONTH($C$3)-MONTH($I88)+1)</f>
        <v>0</v>
      </c>
      <c r="S88" s="25" t="n">
        <f aca="false">IF(OR($E88="",$H88=""),0,MAX(0,MIN($G88,$R88-1)))</f>
        <v>0</v>
      </c>
      <c r="T88" s="25" t="n">
        <f aca="false">IF(OR($E88="",$H88=""),0,MAX(0,MIN($G88,(YEAR($C$3)-1-YEAR($I88))*12+12-MONTH($I88)+1)))</f>
        <v>0</v>
      </c>
    </row>
    <row r="89" customFormat="false" ht="15" hidden="false" customHeight="false" outlineLevel="0" collapsed="false">
      <c r="A89" s="23" t="str">
        <f aca="false">IF(B89="","",ROW()-6)</f>
        <v/>
      </c>
      <c r="B89" s="6"/>
      <c r="C89" s="6"/>
      <c r="D89" s="6"/>
      <c r="E89" s="7"/>
      <c r="F89" s="7"/>
      <c r="G89" s="6"/>
      <c r="H89" s="9"/>
      <c r="I89" s="12" t="str">
        <f aca="false">IF(OR($E89="",$H89=""),"",EOMONTH($H89,0)+1)</f>
        <v/>
      </c>
      <c r="J89" s="13" t="str">
        <f aca="false">IF(OR($E89="",$G89=""),"",ROUND(($E89-$F89)/$G89,2))</f>
        <v/>
      </c>
      <c r="K89" s="23" t="str">
        <f aca="false">IF(OR($E89="",$H89=""),"",MAX(0,MIN($G89,$R89)))</f>
        <v/>
      </c>
      <c r="L89" s="13" t="str">
        <f aca="false">IF(OR($E89="",$H89=""),"",ROUND($N89-IF(($S89)&gt;=$G89,$E89-$F89,ROUND(($S89)*($E89-$F89)/$G89,2)),2))</f>
        <v/>
      </c>
      <c r="M89" s="13" t="str">
        <f aca="false">IF(OR($E89="",$H89=""),"",ROUND($N89-IF(($T89)&gt;=$G89,$E89-$F89,ROUND(($T89)*($E89-$F89)/$G89,2)),2))</f>
        <v/>
      </c>
      <c r="N89" s="13" t="str">
        <f aca="false">IF(OR($E89="",$H89=""),"",IF(($K89)&gt;=$G89,$E89-$F89,ROUND(($K89)*($E89-$F89)/$G89,2)))</f>
        <v/>
      </c>
      <c r="O89" s="13" t="str">
        <f aca="false">IF(OR($E89="",$H89=""),"",$E89-$N89)</f>
        <v/>
      </c>
      <c r="P89" s="5" t="str">
        <f aca="false">IF(OR($E89="",$H89=""),"",IF($R89&lt;=0,"Boshlanmagan",IF($R89&gt;$G89,"To'liq amortizatsiya","Faol")))</f>
        <v/>
      </c>
      <c r="R89" s="25" t="n">
        <f aca="false">IF(OR($E89="",$H89=""),0,(YEAR($C$3)-YEAR($I89))*12+MONTH($C$3)-MONTH($I89)+1)</f>
        <v>0</v>
      </c>
      <c r="S89" s="25" t="n">
        <f aca="false">IF(OR($E89="",$H89=""),0,MAX(0,MIN($G89,$R89-1)))</f>
        <v>0</v>
      </c>
      <c r="T89" s="25" t="n">
        <f aca="false">IF(OR($E89="",$H89=""),0,MAX(0,MIN($G89,(YEAR($C$3)-1-YEAR($I89))*12+12-MONTH($I89)+1)))</f>
        <v>0</v>
      </c>
    </row>
    <row r="90" customFormat="false" ht="15" hidden="false" customHeight="false" outlineLevel="0" collapsed="false">
      <c r="A90" s="23" t="str">
        <f aca="false">IF(B90="","",ROW()-6)</f>
        <v/>
      </c>
      <c r="B90" s="6"/>
      <c r="C90" s="6"/>
      <c r="D90" s="6"/>
      <c r="E90" s="7"/>
      <c r="F90" s="7"/>
      <c r="G90" s="6"/>
      <c r="H90" s="9"/>
      <c r="I90" s="12" t="str">
        <f aca="false">IF(OR($E90="",$H90=""),"",EOMONTH($H90,0)+1)</f>
        <v/>
      </c>
      <c r="J90" s="13" t="str">
        <f aca="false">IF(OR($E90="",$G90=""),"",ROUND(($E90-$F90)/$G90,2))</f>
        <v/>
      </c>
      <c r="K90" s="23" t="str">
        <f aca="false">IF(OR($E90="",$H90=""),"",MAX(0,MIN($G90,$R90)))</f>
        <v/>
      </c>
      <c r="L90" s="13" t="str">
        <f aca="false">IF(OR($E90="",$H90=""),"",ROUND($N90-IF(($S90)&gt;=$G90,$E90-$F90,ROUND(($S90)*($E90-$F90)/$G90,2)),2))</f>
        <v/>
      </c>
      <c r="M90" s="13" t="str">
        <f aca="false">IF(OR($E90="",$H90=""),"",ROUND($N90-IF(($T90)&gt;=$G90,$E90-$F90,ROUND(($T90)*($E90-$F90)/$G90,2)),2))</f>
        <v/>
      </c>
      <c r="N90" s="13" t="str">
        <f aca="false">IF(OR($E90="",$H90=""),"",IF(($K90)&gt;=$G90,$E90-$F90,ROUND(($K90)*($E90-$F90)/$G90,2)))</f>
        <v/>
      </c>
      <c r="O90" s="13" t="str">
        <f aca="false">IF(OR($E90="",$H90=""),"",$E90-$N90)</f>
        <v/>
      </c>
      <c r="P90" s="5" t="str">
        <f aca="false">IF(OR($E90="",$H90=""),"",IF($R90&lt;=0,"Boshlanmagan",IF($R90&gt;$G90,"To'liq amortizatsiya","Faol")))</f>
        <v/>
      </c>
      <c r="R90" s="25" t="n">
        <f aca="false">IF(OR($E90="",$H90=""),0,(YEAR($C$3)-YEAR($I90))*12+MONTH($C$3)-MONTH($I90)+1)</f>
        <v>0</v>
      </c>
      <c r="S90" s="25" t="n">
        <f aca="false">IF(OR($E90="",$H90=""),0,MAX(0,MIN($G90,$R90-1)))</f>
        <v>0</v>
      </c>
      <c r="T90" s="25" t="n">
        <f aca="false">IF(OR($E90="",$H90=""),0,MAX(0,MIN($G90,(YEAR($C$3)-1-YEAR($I90))*12+12-MONTH($I90)+1)))</f>
        <v>0</v>
      </c>
    </row>
    <row r="91" customFormat="false" ht="15" hidden="false" customHeight="false" outlineLevel="0" collapsed="false">
      <c r="A91" s="23" t="str">
        <f aca="false">IF(B91="","",ROW()-6)</f>
        <v/>
      </c>
      <c r="B91" s="6"/>
      <c r="C91" s="6"/>
      <c r="D91" s="6"/>
      <c r="E91" s="7"/>
      <c r="F91" s="7"/>
      <c r="G91" s="6"/>
      <c r="H91" s="9"/>
      <c r="I91" s="12" t="str">
        <f aca="false">IF(OR($E91="",$H91=""),"",EOMONTH($H91,0)+1)</f>
        <v/>
      </c>
      <c r="J91" s="13" t="str">
        <f aca="false">IF(OR($E91="",$G91=""),"",ROUND(($E91-$F91)/$G91,2))</f>
        <v/>
      </c>
      <c r="K91" s="23" t="str">
        <f aca="false">IF(OR($E91="",$H91=""),"",MAX(0,MIN($G91,$R91)))</f>
        <v/>
      </c>
      <c r="L91" s="13" t="str">
        <f aca="false">IF(OR($E91="",$H91=""),"",ROUND($N91-IF(($S91)&gt;=$G91,$E91-$F91,ROUND(($S91)*($E91-$F91)/$G91,2)),2))</f>
        <v/>
      </c>
      <c r="M91" s="13" t="str">
        <f aca="false">IF(OR($E91="",$H91=""),"",ROUND($N91-IF(($T91)&gt;=$G91,$E91-$F91,ROUND(($T91)*($E91-$F91)/$G91,2)),2))</f>
        <v/>
      </c>
      <c r="N91" s="13" t="str">
        <f aca="false">IF(OR($E91="",$H91=""),"",IF(($K91)&gt;=$G91,$E91-$F91,ROUND(($K91)*($E91-$F91)/$G91,2)))</f>
        <v/>
      </c>
      <c r="O91" s="13" t="str">
        <f aca="false">IF(OR($E91="",$H91=""),"",$E91-$N91)</f>
        <v/>
      </c>
      <c r="P91" s="5" t="str">
        <f aca="false">IF(OR($E91="",$H91=""),"",IF($R91&lt;=0,"Boshlanmagan",IF($R91&gt;$G91,"To'liq amortizatsiya","Faol")))</f>
        <v/>
      </c>
      <c r="R91" s="25" t="n">
        <f aca="false">IF(OR($E91="",$H91=""),0,(YEAR($C$3)-YEAR($I91))*12+MONTH($C$3)-MONTH($I91)+1)</f>
        <v>0</v>
      </c>
      <c r="S91" s="25" t="n">
        <f aca="false">IF(OR($E91="",$H91=""),0,MAX(0,MIN($G91,$R91-1)))</f>
        <v>0</v>
      </c>
      <c r="T91" s="25" t="n">
        <f aca="false">IF(OR($E91="",$H91=""),0,MAX(0,MIN($G91,(YEAR($C$3)-1-YEAR($I91))*12+12-MONTH($I91)+1)))</f>
        <v>0</v>
      </c>
    </row>
    <row r="92" customFormat="false" ht="15" hidden="false" customHeight="false" outlineLevel="0" collapsed="false">
      <c r="A92" s="23" t="str">
        <f aca="false">IF(B92="","",ROW()-6)</f>
        <v/>
      </c>
      <c r="B92" s="6"/>
      <c r="C92" s="6"/>
      <c r="D92" s="6"/>
      <c r="E92" s="7"/>
      <c r="F92" s="7"/>
      <c r="G92" s="6"/>
      <c r="H92" s="9"/>
      <c r="I92" s="12" t="str">
        <f aca="false">IF(OR($E92="",$H92=""),"",EOMONTH($H92,0)+1)</f>
        <v/>
      </c>
      <c r="J92" s="13" t="str">
        <f aca="false">IF(OR($E92="",$G92=""),"",ROUND(($E92-$F92)/$G92,2))</f>
        <v/>
      </c>
      <c r="K92" s="23" t="str">
        <f aca="false">IF(OR($E92="",$H92=""),"",MAX(0,MIN($G92,$R92)))</f>
        <v/>
      </c>
      <c r="L92" s="13" t="str">
        <f aca="false">IF(OR($E92="",$H92=""),"",ROUND($N92-IF(($S92)&gt;=$G92,$E92-$F92,ROUND(($S92)*($E92-$F92)/$G92,2)),2))</f>
        <v/>
      </c>
      <c r="M92" s="13" t="str">
        <f aca="false">IF(OR($E92="",$H92=""),"",ROUND($N92-IF(($T92)&gt;=$G92,$E92-$F92,ROUND(($T92)*($E92-$F92)/$G92,2)),2))</f>
        <v/>
      </c>
      <c r="N92" s="13" t="str">
        <f aca="false">IF(OR($E92="",$H92=""),"",IF(($K92)&gt;=$G92,$E92-$F92,ROUND(($K92)*($E92-$F92)/$G92,2)))</f>
        <v/>
      </c>
      <c r="O92" s="13" t="str">
        <f aca="false">IF(OR($E92="",$H92=""),"",$E92-$N92)</f>
        <v/>
      </c>
      <c r="P92" s="5" t="str">
        <f aca="false">IF(OR($E92="",$H92=""),"",IF($R92&lt;=0,"Boshlanmagan",IF($R92&gt;$G92,"To'liq amortizatsiya","Faol")))</f>
        <v/>
      </c>
      <c r="R92" s="25" t="n">
        <f aca="false">IF(OR($E92="",$H92=""),0,(YEAR($C$3)-YEAR($I92))*12+MONTH($C$3)-MONTH($I92)+1)</f>
        <v>0</v>
      </c>
      <c r="S92" s="25" t="n">
        <f aca="false">IF(OR($E92="",$H92=""),0,MAX(0,MIN($G92,$R92-1)))</f>
        <v>0</v>
      </c>
      <c r="T92" s="25" t="n">
        <f aca="false">IF(OR($E92="",$H92=""),0,MAX(0,MIN($G92,(YEAR($C$3)-1-YEAR($I92))*12+12-MONTH($I92)+1)))</f>
        <v>0</v>
      </c>
    </row>
    <row r="93" customFormat="false" ht="15" hidden="false" customHeight="false" outlineLevel="0" collapsed="false">
      <c r="A93" s="23" t="str">
        <f aca="false">IF(B93="","",ROW()-6)</f>
        <v/>
      </c>
      <c r="B93" s="6"/>
      <c r="C93" s="6"/>
      <c r="D93" s="6"/>
      <c r="E93" s="7"/>
      <c r="F93" s="7"/>
      <c r="G93" s="6"/>
      <c r="H93" s="9"/>
      <c r="I93" s="12" t="str">
        <f aca="false">IF(OR($E93="",$H93=""),"",EOMONTH($H93,0)+1)</f>
        <v/>
      </c>
      <c r="J93" s="13" t="str">
        <f aca="false">IF(OR($E93="",$G93=""),"",ROUND(($E93-$F93)/$G93,2))</f>
        <v/>
      </c>
      <c r="K93" s="23" t="str">
        <f aca="false">IF(OR($E93="",$H93=""),"",MAX(0,MIN($G93,$R93)))</f>
        <v/>
      </c>
      <c r="L93" s="13" t="str">
        <f aca="false">IF(OR($E93="",$H93=""),"",ROUND($N93-IF(($S93)&gt;=$G93,$E93-$F93,ROUND(($S93)*($E93-$F93)/$G93,2)),2))</f>
        <v/>
      </c>
      <c r="M93" s="13" t="str">
        <f aca="false">IF(OR($E93="",$H93=""),"",ROUND($N93-IF(($T93)&gt;=$G93,$E93-$F93,ROUND(($T93)*($E93-$F93)/$G93,2)),2))</f>
        <v/>
      </c>
      <c r="N93" s="13" t="str">
        <f aca="false">IF(OR($E93="",$H93=""),"",IF(($K93)&gt;=$G93,$E93-$F93,ROUND(($K93)*($E93-$F93)/$G93,2)))</f>
        <v/>
      </c>
      <c r="O93" s="13" t="str">
        <f aca="false">IF(OR($E93="",$H93=""),"",$E93-$N93)</f>
        <v/>
      </c>
      <c r="P93" s="5" t="str">
        <f aca="false">IF(OR($E93="",$H93=""),"",IF($R93&lt;=0,"Boshlanmagan",IF($R93&gt;$G93,"To'liq amortizatsiya","Faol")))</f>
        <v/>
      </c>
      <c r="R93" s="25" t="n">
        <f aca="false">IF(OR($E93="",$H93=""),0,(YEAR($C$3)-YEAR($I93))*12+MONTH($C$3)-MONTH($I93)+1)</f>
        <v>0</v>
      </c>
      <c r="S93" s="25" t="n">
        <f aca="false">IF(OR($E93="",$H93=""),0,MAX(0,MIN($G93,$R93-1)))</f>
        <v>0</v>
      </c>
      <c r="T93" s="25" t="n">
        <f aca="false">IF(OR($E93="",$H93=""),0,MAX(0,MIN($G93,(YEAR($C$3)-1-YEAR($I93))*12+12-MONTH($I93)+1)))</f>
        <v>0</v>
      </c>
    </row>
    <row r="94" customFormat="false" ht="15" hidden="false" customHeight="false" outlineLevel="0" collapsed="false">
      <c r="A94" s="23" t="str">
        <f aca="false">IF(B94="","",ROW()-6)</f>
        <v/>
      </c>
      <c r="B94" s="6"/>
      <c r="C94" s="6"/>
      <c r="D94" s="6"/>
      <c r="E94" s="7"/>
      <c r="F94" s="7"/>
      <c r="G94" s="6"/>
      <c r="H94" s="9"/>
      <c r="I94" s="12" t="str">
        <f aca="false">IF(OR($E94="",$H94=""),"",EOMONTH($H94,0)+1)</f>
        <v/>
      </c>
      <c r="J94" s="13" t="str">
        <f aca="false">IF(OR($E94="",$G94=""),"",ROUND(($E94-$F94)/$G94,2))</f>
        <v/>
      </c>
      <c r="K94" s="23" t="str">
        <f aca="false">IF(OR($E94="",$H94=""),"",MAX(0,MIN($G94,$R94)))</f>
        <v/>
      </c>
      <c r="L94" s="13" t="str">
        <f aca="false">IF(OR($E94="",$H94=""),"",ROUND($N94-IF(($S94)&gt;=$G94,$E94-$F94,ROUND(($S94)*($E94-$F94)/$G94,2)),2))</f>
        <v/>
      </c>
      <c r="M94" s="13" t="str">
        <f aca="false">IF(OR($E94="",$H94=""),"",ROUND($N94-IF(($T94)&gt;=$G94,$E94-$F94,ROUND(($T94)*($E94-$F94)/$G94,2)),2))</f>
        <v/>
      </c>
      <c r="N94" s="13" t="str">
        <f aca="false">IF(OR($E94="",$H94=""),"",IF(($K94)&gt;=$G94,$E94-$F94,ROUND(($K94)*($E94-$F94)/$G94,2)))</f>
        <v/>
      </c>
      <c r="O94" s="13" t="str">
        <f aca="false">IF(OR($E94="",$H94=""),"",$E94-$N94)</f>
        <v/>
      </c>
      <c r="P94" s="5" t="str">
        <f aca="false">IF(OR($E94="",$H94=""),"",IF($R94&lt;=0,"Boshlanmagan",IF($R94&gt;$G94,"To'liq amortizatsiya","Faol")))</f>
        <v/>
      </c>
      <c r="R94" s="25" t="n">
        <f aca="false">IF(OR($E94="",$H94=""),0,(YEAR($C$3)-YEAR($I94))*12+MONTH($C$3)-MONTH($I94)+1)</f>
        <v>0</v>
      </c>
      <c r="S94" s="25" t="n">
        <f aca="false">IF(OR($E94="",$H94=""),0,MAX(0,MIN($G94,$R94-1)))</f>
        <v>0</v>
      </c>
      <c r="T94" s="25" t="n">
        <f aca="false">IF(OR($E94="",$H94=""),0,MAX(0,MIN($G94,(YEAR($C$3)-1-YEAR($I94))*12+12-MONTH($I94)+1)))</f>
        <v>0</v>
      </c>
    </row>
    <row r="95" customFormat="false" ht="15" hidden="false" customHeight="false" outlineLevel="0" collapsed="false">
      <c r="A95" s="23" t="str">
        <f aca="false">IF(B95="","",ROW()-6)</f>
        <v/>
      </c>
      <c r="B95" s="6"/>
      <c r="C95" s="6"/>
      <c r="D95" s="6"/>
      <c r="E95" s="7"/>
      <c r="F95" s="7"/>
      <c r="G95" s="6"/>
      <c r="H95" s="9"/>
      <c r="I95" s="12" t="str">
        <f aca="false">IF(OR($E95="",$H95=""),"",EOMONTH($H95,0)+1)</f>
        <v/>
      </c>
      <c r="J95" s="13" t="str">
        <f aca="false">IF(OR($E95="",$G95=""),"",ROUND(($E95-$F95)/$G95,2))</f>
        <v/>
      </c>
      <c r="K95" s="23" t="str">
        <f aca="false">IF(OR($E95="",$H95=""),"",MAX(0,MIN($G95,$R95)))</f>
        <v/>
      </c>
      <c r="L95" s="13" t="str">
        <f aca="false">IF(OR($E95="",$H95=""),"",ROUND($N95-IF(($S95)&gt;=$G95,$E95-$F95,ROUND(($S95)*($E95-$F95)/$G95,2)),2))</f>
        <v/>
      </c>
      <c r="M95" s="13" t="str">
        <f aca="false">IF(OR($E95="",$H95=""),"",ROUND($N95-IF(($T95)&gt;=$G95,$E95-$F95,ROUND(($T95)*($E95-$F95)/$G95,2)),2))</f>
        <v/>
      </c>
      <c r="N95" s="13" t="str">
        <f aca="false">IF(OR($E95="",$H95=""),"",IF(($K95)&gt;=$G95,$E95-$F95,ROUND(($K95)*($E95-$F95)/$G95,2)))</f>
        <v/>
      </c>
      <c r="O95" s="13" t="str">
        <f aca="false">IF(OR($E95="",$H95=""),"",$E95-$N95)</f>
        <v/>
      </c>
      <c r="P95" s="5" t="str">
        <f aca="false">IF(OR($E95="",$H95=""),"",IF($R95&lt;=0,"Boshlanmagan",IF($R95&gt;$G95,"To'liq amortizatsiya","Faol")))</f>
        <v/>
      </c>
      <c r="R95" s="25" t="n">
        <f aca="false">IF(OR($E95="",$H95=""),0,(YEAR($C$3)-YEAR($I95))*12+MONTH($C$3)-MONTH($I95)+1)</f>
        <v>0</v>
      </c>
      <c r="S95" s="25" t="n">
        <f aca="false">IF(OR($E95="",$H95=""),0,MAX(0,MIN($G95,$R95-1)))</f>
        <v>0</v>
      </c>
      <c r="T95" s="25" t="n">
        <f aca="false">IF(OR($E95="",$H95=""),0,MAX(0,MIN($G95,(YEAR($C$3)-1-YEAR($I95))*12+12-MONTH($I95)+1)))</f>
        <v>0</v>
      </c>
    </row>
    <row r="96" customFormat="false" ht="15" hidden="false" customHeight="false" outlineLevel="0" collapsed="false">
      <c r="A96" s="23" t="str">
        <f aca="false">IF(B96="","",ROW()-6)</f>
        <v/>
      </c>
      <c r="B96" s="6"/>
      <c r="C96" s="6"/>
      <c r="D96" s="6"/>
      <c r="E96" s="7"/>
      <c r="F96" s="7"/>
      <c r="G96" s="6"/>
      <c r="H96" s="9"/>
      <c r="I96" s="12" t="str">
        <f aca="false">IF(OR($E96="",$H96=""),"",EOMONTH($H96,0)+1)</f>
        <v/>
      </c>
      <c r="J96" s="13" t="str">
        <f aca="false">IF(OR($E96="",$G96=""),"",ROUND(($E96-$F96)/$G96,2))</f>
        <v/>
      </c>
      <c r="K96" s="23" t="str">
        <f aca="false">IF(OR($E96="",$H96=""),"",MAX(0,MIN($G96,$R96)))</f>
        <v/>
      </c>
      <c r="L96" s="13" t="str">
        <f aca="false">IF(OR($E96="",$H96=""),"",ROUND($N96-IF(($S96)&gt;=$G96,$E96-$F96,ROUND(($S96)*($E96-$F96)/$G96,2)),2))</f>
        <v/>
      </c>
      <c r="M96" s="13" t="str">
        <f aca="false">IF(OR($E96="",$H96=""),"",ROUND($N96-IF(($T96)&gt;=$G96,$E96-$F96,ROUND(($T96)*($E96-$F96)/$G96,2)),2))</f>
        <v/>
      </c>
      <c r="N96" s="13" t="str">
        <f aca="false">IF(OR($E96="",$H96=""),"",IF(($K96)&gt;=$G96,$E96-$F96,ROUND(($K96)*($E96-$F96)/$G96,2)))</f>
        <v/>
      </c>
      <c r="O96" s="13" t="str">
        <f aca="false">IF(OR($E96="",$H96=""),"",$E96-$N96)</f>
        <v/>
      </c>
      <c r="P96" s="5" t="str">
        <f aca="false">IF(OR($E96="",$H96=""),"",IF($R96&lt;=0,"Boshlanmagan",IF($R96&gt;$G96,"To'liq amortizatsiya","Faol")))</f>
        <v/>
      </c>
      <c r="R96" s="25" t="n">
        <f aca="false">IF(OR($E96="",$H96=""),0,(YEAR($C$3)-YEAR($I96))*12+MONTH($C$3)-MONTH($I96)+1)</f>
        <v>0</v>
      </c>
      <c r="S96" s="25" t="n">
        <f aca="false">IF(OR($E96="",$H96=""),0,MAX(0,MIN($G96,$R96-1)))</f>
        <v>0</v>
      </c>
      <c r="T96" s="25" t="n">
        <f aca="false">IF(OR($E96="",$H96=""),0,MAX(0,MIN($G96,(YEAR($C$3)-1-YEAR($I96))*12+12-MONTH($I96)+1)))</f>
        <v>0</v>
      </c>
    </row>
    <row r="97" customFormat="false" ht="15" hidden="false" customHeight="false" outlineLevel="0" collapsed="false">
      <c r="A97" s="23" t="str">
        <f aca="false">IF(B97="","",ROW()-6)</f>
        <v/>
      </c>
      <c r="B97" s="6"/>
      <c r="C97" s="6"/>
      <c r="D97" s="6"/>
      <c r="E97" s="7"/>
      <c r="F97" s="7"/>
      <c r="G97" s="6"/>
      <c r="H97" s="9"/>
      <c r="I97" s="12" t="str">
        <f aca="false">IF(OR($E97="",$H97=""),"",EOMONTH($H97,0)+1)</f>
        <v/>
      </c>
      <c r="J97" s="13" t="str">
        <f aca="false">IF(OR($E97="",$G97=""),"",ROUND(($E97-$F97)/$G97,2))</f>
        <v/>
      </c>
      <c r="K97" s="23" t="str">
        <f aca="false">IF(OR($E97="",$H97=""),"",MAX(0,MIN($G97,$R97)))</f>
        <v/>
      </c>
      <c r="L97" s="13" t="str">
        <f aca="false">IF(OR($E97="",$H97=""),"",ROUND($N97-IF(($S97)&gt;=$G97,$E97-$F97,ROUND(($S97)*($E97-$F97)/$G97,2)),2))</f>
        <v/>
      </c>
      <c r="M97" s="13" t="str">
        <f aca="false">IF(OR($E97="",$H97=""),"",ROUND($N97-IF(($T97)&gt;=$G97,$E97-$F97,ROUND(($T97)*($E97-$F97)/$G97,2)),2))</f>
        <v/>
      </c>
      <c r="N97" s="13" t="str">
        <f aca="false">IF(OR($E97="",$H97=""),"",IF(($K97)&gt;=$G97,$E97-$F97,ROUND(($K97)*($E97-$F97)/$G97,2)))</f>
        <v/>
      </c>
      <c r="O97" s="13" t="str">
        <f aca="false">IF(OR($E97="",$H97=""),"",$E97-$N97)</f>
        <v/>
      </c>
      <c r="P97" s="5" t="str">
        <f aca="false">IF(OR($E97="",$H97=""),"",IF($R97&lt;=0,"Boshlanmagan",IF($R97&gt;$G97,"To'liq amortizatsiya","Faol")))</f>
        <v/>
      </c>
      <c r="R97" s="25" t="n">
        <f aca="false">IF(OR($E97="",$H97=""),0,(YEAR($C$3)-YEAR($I97))*12+MONTH($C$3)-MONTH($I97)+1)</f>
        <v>0</v>
      </c>
      <c r="S97" s="25" t="n">
        <f aca="false">IF(OR($E97="",$H97=""),0,MAX(0,MIN($G97,$R97-1)))</f>
        <v>0</v>
      </c>
      <c r="T97" s="25" t="n">
        <f aca="false">IF(OR($E97="",$H97=""),0,MAX(0,MIN($G97,(YEAR($C$3)-1-YEAR($I97))*12+12-MONTH($I97)+1)))</f>
        <v>0</v>
      </c>
    </row>
    <row r="98" customFormat="false" ht="15" hidden="false" customHeight="false" outlineLevel="0" collapsed="false">
      <c r="A98" s="23" t="str">
        <f aca="false">IF(B98="","",ROW()-6)</f>
        <v/>
      </c>
      <c r="B98" s="6"/>
      <c r="C98" s="6"/>
      <c r="D98" s="6"/>
      <c r="E98" s="7"/>
      <c r="F98" s="7"/>
      <c r="G98" s="6"/>
      <c r="H98" s="9"/>
      <c r="I98" s="12" t="str">
        <f aca="false">IF(OR($E98="",$H98=""),"",EOMONTH($H98,0)+1)</f>
        <v/>
      </c>
      <c r="J98" s="13" t="str">
        <f aca="false">IF(OR($E98="",$G98=""),"",ROUND(($E98-$F98)/$G98,2))</f>
        <v/>
      </c>
      <c r="K98" s="23" t="str">
        <f aca="false">IF(OR($E98="",$H98=""),"",MAX(0,MIN($G98,$R98)))</f>
        <v/>
      </c>
      <c r="L98" s="13" t="str">
        <f aca="false">IF(OR($E98="",$H98=""),"",ROUND($N98-IF(($S98)&gt;=$G98,$E98-$F98,ROUND(($S98)*($E98-$F98)/$G98,2)),2))</f>
        <v/>
      </c>
      <c r="M98" s="13" t="str">
        <f aca="false">IF(OR($E98="",$H98=""),"",ROUND($N98-IF(($T98)&gt;=$G98,$E98-$F98,ROUND(($T98)*($E98-$F98)/$G98,2)),2))</f>
        <v/>
      </c>
      <c r="N98" s="13" t="str">
        <f aca="false">IF(OR($E98="",$H98=""),"",IF(($K98)&gt;=$G98,$E98-$F98,ROUND(($K98)*($E98-$F98)/$G98,2)))</f>
        <v/>
      </c>
      <c r="O98" s="13" t="str">
        <f aca="false">IF(OR($E98="",$H98=""),"",$E98-$N98)</f>
        <v/>
      </c>
      <c r="P98" s="5" t="str">
        <f aca="false">IF(OR($E98="",$H98=""),"",IF($R98&lt;=0,"Boshlanmagan",IF($R98&gt;$G98,"To'liq amortizatsiya","Faol")))</f>
        <v/>
      </c>
      <c r="R98" s="25" t="n">
        <f aca="false">IF(OR($E98="",$H98=""),0,(YEAR($C$3)-YEAR($I98))*12+MONTH($C$3)-MONTH($I98)+1)</f>
        <v>0</v>
      </c>
      <c r="S98" s="25" t="n">
        <f aca="false">IF(OR($E98="",$H98=""),0,MAX(0,MIN($G98,$R98-1)))</f>
        <v>0</v>
      </c>
      <c r="T98" s="25" t="n">
        <f aca="false">IF(OR($E98="",$H98=""),0,MAX(0,MIN($G98,(YEAR($C$3)-1-YEAR($I98))*12+12-MONTH($I98)+1)))</f>
        <v>0</v>
      </c>
    </row>
    <row r="99" customFormat="false" ht="15" hidden="false" customHeight="false" outlineLevel="0" collapsed="false">
      <c r="A99" s="23" t="str">
        <f aca="false">IF(B99="","",ROW()-6)</f>
        <v/>
      </c>
      <c r="B99" s="6"/>
      <c r="C99" s="6"/>
      <c r="D99" s="6"/>
      <c r="E99" s="7"/>
      <c r="F99" s="7"/>
      <c r="G99" s="6"/>
      <c r="H99" s="9"/>
      <c r="I99" s="12" t="str">
        <f aca="false">IF(OR($E99="",$H99=""),"",EOMONTH($H99,0)+1)</f>
        <v/>
      </c>
      <c r="J99" s="13" t="str">
        <f aca="false">IF(OR($E99="",$G99=""),"",ROUND(($E99-$F99)/$G99,2))</f>
        <v/>
      </c>
      <c r="K99" s="23" t="str">
        <f aca="false">IF(OR($E99="",$H99=""),"",MAX(0,MIN($G99,$R99)))</f>
        <v/>
      </c>
      <c r="L99" s="13" t="str">
        <f aca="false">IF(OR($E99="",$H99=""),"",ROUND($N99-IF(($S99)&gt;=$G99,$E99-$F99,ROUND(($S99)*($E99-$F99)/$G99,2)),2))</f>
        <v/>
      </c>
      <c r="M99" s="13" t="str">
        <f aca="false">IF(OR($E99="",$H99=""),"",ROUND($N99-IF(($T99)&gt;=$G99,$E99-$F99,ROUND(($T99)*($E99-$F99)/$G99,2)),2))</f>
        <v/>
      </c>
      <c r="N99" s="13" t="str">
        <f aca="false">IF(OR($E99="",$H99=""),"",IF(($K99)&gt;=$G99,$E99-$F99,ROUND(($K99)*($E99-$F99)/$G99,2)))</f>
        <v/>
      </c>
      <c r="O99" s="13" t="str">
        <f aca="false">IF(OR($E99="",$H99=""),"",$E99-$N99)</f>
        <v/>
      </c>
      <c r="P99" s="5" t="str">
        <f aca="false">IF(OR($E99="",$H99=""),"",IF($R99&lt;=0,"Boshlanmagan",IF($R99&gt;$G99,"To'liq amortizatsiya","Faol")))</f>
        <v/>
      </c>
      <c r="R99" s="25" t="n">
        <f aca="false">IF(OR($E99="",$H99=""),0,(YEAR($C$3)-YEAR($I99))*12+MONTH($C$3)-MONTH($I99)+1)</f>
        <v>0</v>
      </c>
      <c r="S99" s="25" t="n">
        <f aca="false">IF(OR($E99="",$H99=""),0,MAX(0,MIN($G99,$R99-1)))</f>
        <v>0</v>
      </c>
      <c r="T99" s="25" t="n">
        <f aca="false">IF(OR($E99="",$H99=""),0,MAX(0,MIN($G99,(YEAR($C$3)-1-YEAR($I99))*12+12-MONTH($I99)+1)))</f>
        <v>0</v>
      </c>
    </row>
    <row r="100" customFormat="false" ht="15" hidden="false" customHeight="false" outlineLevel="0" collapsed="false">
      <c r="A100" s="23" t="str">
        <f aca="false">IF(B100="","",ROW()-6)</f>
        <v/>
      </c>
      <c r="B100" s="6"/>
      <c r="C100" s="6"/>
      <c r="D100" s="6"/>
      <c r="E100" s="7"/>
      <c r="F100" s="7"/>
      <c r="G100" s="6"/>
      <c r="H100" s="9"/>
      <c r="I100" s="12" t="str">
        <f aca="false">IF(OR($E100="",$H100=""),"",EOMONTH($H100,0)+1)</f>
        <v/>
      </c>
      <c r="J100" s="13" t="str">
        <f aca="false">IF(OR($E100="",$G100=""),"",ROUND(($E100-$F100)/$G100,2))</f>
        <v/>
      </c>
      <c r="K100" s="23" t="str">
        <f aca="false">IF(OR($E100="",$H100=""),"",MAX(0,MIN($G100,$R100)))</f>
        <v/>
      </c>
      <c r="L100" s="13" t="str">
        <f aca="false">IF(OR($E100="",$H100=""),"",ROUND($N100-IF(($S100)&gt;=$G100,$E100-$F100,ROUND(($S100)*($E100-$F100)/$G100,2)),2))</f>
        <v/>
      </c>
      <c r="M100" s="13" t="str">
        <f aca="false">IF(OR($E100="",$H100=""),"",ROUND($N100-IF(($T100)&gt;=$G100,$E100-$F100,ROUND(($T100)*($E100-$F100)/$G100,2)),2))</f>
        <v/>
      </c>
      <c r="N100" s="13" t="str">
        <f aca="false">IF(OR($E100="",$H100=""),"",IF(($K100)&gt;=$G100,$E100-$F100,ROUND(($K100)*($E100-$F100)/$G100,2)))</f>
        <v/>
      </c>
      <c r="O100" s="13" t="str">
        <f aca="false">IF(OR($E100="",$H100=""),"",$E100-$N100)</f>
        <v/>
      </c>
      <c r="P100" s="5" t="str">
        <f aca="false">IF(OR($E100="",$H100=""),"",IF($R100&lt;=0,"Boshlanmagan",IF($R100&gt;$G100,"To'liq amortizatsiya","Faol")))</f>
        <v/>
      </c>
      <c r="R100" s="25" t="n">
        <f aca="false">IF(OR($E100="",$H100=""),0,(YEAR($C$3)-YEAR($I100))*12+MONTH($C$3)-MONTH($I100)+1)</f>
        <v>0</v>
      </c>
      <c r="S100" s="25" t="n">
        <f aca="false">IF(OR($E100="",$H100=""),0,MAX(0,MIN($G100,$R100-1)))</f>
        <v>0</v>
      </c>
      <c r="T100" s="25" t="n">
        <f aca="false">IF(OR($E100="",$H100=""),0,MAX(0,MIN($G100,(YEAR($C$3)-1-YEAR($I100))*12+12-MONTH($I100)+1)))</f>
        <v>0</v>
      </c>
    </row>
    <row r="101" customFormat="false" ht="15" hidden="false" customHeight="false" outlineLevel="0" collapsed="false">
      <c r="A101" s="23" t="str">
        <f aca="false">IF(B101="","",ROW()-6)</f>
        <v/>
      </c>
      <c r="B101" s="6"/>
      <c r="C101" s="6"/>
      <c r="D101" s="6"/>
      <c r="E101" s="7"/>
      <c r="F101" s="7"/>
      <c r="G101" s="6"/>
      <c r="H101" s="9"/>
      <c r="I101" s="12" t="str">
        <f aca="false">IF(OR($E101="",$H101=""),"",EOMONTH($H101,0)+1)</f>
        <v/>
      </c>
      <c r="J101" s="13" t="str">
        <f aca="false">IF(OR($E101="",$G101=""),"",ROUND(($E101-$F101)/$G101,2))</f>
        <v/>
      </c>
      <c r="K101" s="23" t="str">
        <f aca="false">IF(OR($E101="",$H101=""),"",MAX(0,MIN($G101,$R101)))</f>
        <v/>
      </c>
      <c r="L101" s="13" t="str">
        <f aca="false">IF(OR($E101="",$H101=""),"",ROUND($N101-IF(($S101)&gt;=$G101,$E101-$F101,ROUND(($S101)*($E101-$F101)/$G101,2)),2))</f>
        <v/>
      </c>
      <c r="M101" s="13" t="str">
        <f aca="false">IF(OR($E101="",$H101=""),"",ROUND($N101-IF(($T101)&gt;=$G101,$E101-$F101,ROUND(($T101)*($E101-$F101)/$G101,2)),2))</f>
        <v/>
      </c>
      <c r="N101" s="13" t="str">
        <f aca="false">IF(OR($E101="",$H101=""),"",IF(($K101)&gt;=$G101,$E101-$F101,ROUND(($K101)*($E101-$F101)/$G101,2)))</f>
        <v/>
      </c>
      <c r="O101" s="13" t="str">
        <f aca="false">IF(OR($E101="",$H101=""),"",$E101-$N101)</f>
        <v/>
      </c>
      <c r="P101" s="5" t="str">
        <f aca="false">IF(OR($E101="",$H101=""),"",IF($R101&lt;=0,"Boshlanmagan",IF($R101&gt;$G101,"To'liq amortizatsiya","Faol")))</f>
        <v/>
      </c>
      <c r="R101" s="25" t="n">
        <f aca="false">IF(OR($E101="",$H101=""),0,(YEAR($C$3)-YEAR($I101))*12+MONTH($C$3)-MONTH($I101)+1)</f>
        <v>0</v>
      </c>
      <c r="S101" s="25" t="n">
        <f aca="false">IF(OR($E101="",$H101=""),0,MAX(0,MIN($G101,$R101-1)))</f>
        <v>0</v>
      </c>
      <c r="T101" s="25" t="n">
        <f aca="false">IF(OR($E101="",$H101=""),0,MAX(0,MIN($G101,(YEAR($C$3)-1-YEAR($I101))*12+12-MONTH($I101)+1)))</f>
        <v>0</v>
      </c>
    </row>
    <row r="102" customFormat="false" ht="15" hidden="false" customHeight="false" outlineLevel="0" collapsed="false">
      <c r="A102" s="23" t="str">
        <f aca="false">IF(B102="","",ROW()-6)</f>
        <v/>
      </c>
      <c r="B102" s="6"/>
      <c r="C102" s="6"/>
      <c r="D102" s="6"/>
      <c r="E102" s="7"/>
      <c r="F102" s="7"/>
      <c r="G102" s="6"/>
      <c r="H102" s="9"/>
      <c r="I102" s="12" t="str">
        <f aca="false">IF(OR($E102="",$H102=""),"",EOMONTH($H102,0)+1)</f>
        <v/>
      </c>
      <c r="J102" s="13" t="str">
        <f aca="false">IF(OR($E102="",$G102=""),"",ROUND(($E102-$F102)/$G102,2))</f>
        <v/>
      </c>
      <c r="K102" s="23" t="str">
        <f aca="false">IF(OR($E102="",$H102=""),"",MAX(0,MIN($G102,$R102)))</f>
        <v/>
      </c>
      <c r="L102" s="13" t="str">
        <f aca="false">IF(OR($E102="",$H102=""),"",ROUND($N102-IF(($S102)&gt;=$G102,$E102-$F102,ROUND(($S102)*($E102-$F102)/$G102,2)),2))</f>
        <v/>
      </c>
      <c r="M102" s="13" t="str">
        <f aca="false">IF(OR($E102="",$H102=""),"",ROUND($N102-IF(($T102)&gt;=$G102,$E102-$F102,ROUND(($T102)*($E102-$F102)/$G102,2)),2))</f>
        <v/>
      </c>
      <c r="N102" s="13" t="str">
        <f aca="false">IF(OR($E102="",$H102=""),"",IF(($K102)&gt;=$G102,$E102-$F102,ROUND(($K102)*($E102-$F102)/$G102,2)))</f>
        <v/>
      </c>
      <c r="O102" s="13" t="str">
        <f aca="false">IF(OR($E102="",$H102=""),"",$E102-$N102)</f>
        <v/>
      </c>
      <c r="P102" s="5" t="str">
        <f aca="false">IF(OR($E102="",$H102=""),"",IF($R102&lt;=0,"Boshlanmagan",IF($R102&gt;$G102,"To'liq amortizatsiya","Faol")))</f>
        <v/>
      </c>
      <c r="R102" s="25" t="n">
        <f aca="false">IF(OR($E102="",$H102=""),0,(YEAR($C$3)-YEAR($I102))*12+MONTH($C$3)-MONTH($I102)+1)</f>
        <v>0</v>
      </c>
      <c r="S102" s="25" t="n">
        <f aca="false">IF(OR($E102="",$H102=""),0,MAX(0,MIN($G102,$R102-1)))</f>
        <v>0</v>
      </c>
      <c r="T102" s="25" t="n">
        <f aca="false">IF(OR($E102="",$H102=""),0,MAX(0,MIN($G102,(YEAR($C$3)-1-YEAR($I102))*12+12-MONTH($I102)+1)))</f>
        <v>0</v>
      </c>
    </row>
    <row r="103" customFormat="false" ht="15" hidden="false" customHeight="false" outlineLevel="0" collapsed="false">
      <c r="A103" s="23" t="str">
        <f aca="false">IF(B103="","",ROW()-6)</f>
        <v/>
      </c>
      <c r="B103" s="6"/>
      <c r="C103" s="6"/>
      <c r="D103" s="6"/>
      <c r="E103" s="7"/>
      <c r="F103" s="7"/>
      <c r="G103" s="6"/>
      <c r="H103" s="9"/>
      <c r="I103" s="12" t="str">
        <f aca="false">IF(OR($E103="",$H103=""),"",EOMONTH($H103,0)+1)</f>
        <v/>
      </c>
      <c r="J103" s="13" t="str">
        <f aca="false">IF(OR($E103="",$G103=""),"",ROUND(($E103-$F103)/$G103,2))</f>
        <v/>
      </c>
      <c r="K103" s="23" t="str">
        <f aca="false">IF(OR($E103="",$H103=""),"",MAX(0,MIN($G103,$R103)))</f>
        <v/>
      </c>
      <c r="L103" s="13" t="str">
        <f aca="false">IF(OR($E103="",$H103=""),"",ROUND($N103-IF(($S103)&gt;=$G103,$E103-$F103,ROUND(($S103)*($E103-$F103)/$G103,2)),2))</f>
        <v/>
      </c>
      <c r="M103" s="13" t="str">
        <f aca="false">IF(OR($E103="",$H103=""),"",ROUND($N103-IF(($T103)&gt;=$G103,$E103-$F103,ROUND(($T103)*($E103-$F103)/$G103,2)),2))</f>
        <v/>
      </c>
      <c r="N103" s="13" t="str">
        <f aca="false">IF(OR($E103="",$H103=""),"",IF(($K103)&gt;=$G103,$E103-$F103,ROUND(($K103)*($E103-$F103)/$G103,2)))</f>
        <v/>
      </c>
      <c r="O103" s="13" t="str">
        <f aca="false">IF(OR($E103="",$H103=""),"",$E103-$N103)</f>
        <v/>
      </c>
      <c r="P103" s="5" t="str">
        <f aca="false">IF(OR($E103="",$H103=""),"",IF($R103&lt;=0,"Boshlanmagan",IF($R103&gt;$G103,"To'liq amortizatsiya","Faol")))</f>
        <v/>
      </c>
      <c r="R103" s="25" t="n">
        <f aca="false">IF(OR($E103="",$H103=""),0,(YEAR($C$3)-YEAR($I103))*12+MONTH($C$3)-MONTH($I103)+1)</f>
        <v>0</v>
      </c>
      <c r="S103" s="25" t="n">
        <f aca="false">IF(OR($E103="",$H103=""),0,MAX(0,MIN($G103,$R103-1)))</f>
        <v>0</v>
      </c>
      <c r="T103" s="25" t="n">
        <f aca="false">IF(OR($E103="",$H103=""),0,MAX(0,MIN($G103,(YEAR($C$3)-1-YEAR($I103))*12+12-MONTH($I103)+1)))</f>
        <v>0</v>
      </c>
    </row>
    <row r="104" customFormat="false" ht="15" hidden="false" customHeight="false" outlineLevel="0" collapsed="false">
      <c r="A104" s="23" t="str">
        <f aca="false">IF(B104="","",ROW()-6)</f>
        <v/>
      </c>
      <c r="B104" s="6"/>
      <c r="C104" s="6"/>
      <c r="D104" s="6"/>
      <c r="E104" s="7"/>
      <c r="F104" s="7"/>
      <c r="G104" s="6"/>
      <c r="H104" s="9"/>
      <c r="I104" s="12" t="str">
        <f aca="false">IF(OR($E104="",$H104=""),"",EOMONTH($H104,0)+1)</f>
        <v/>
      </c>
      <c r="J104" s="13" t="str">
        <f aca="false">IF(OR($E104="",$G104=""),"",ROUND(($E104-$F104)/$G104,2))</f>
        <v/>
      </c>
      <c r="K104" s="23" t="str">
        <f aca="false">IF(OR($E104="",$H104=""),"",MAX(0,MIN($G104,$R104)))</f>
        <v/>
      </c>
      <c r="L104" s="13" t="str">
        <f aca="false">IF(OR($E104="",$H104=""),"",ROUND($N104-IF(($S104)&gt;=$G104,$E104-$F104,ROUND(($S104)*($E104-$F104)/$G104,2)),2))</f>
        <v/>
      </c>
      <c r="M104" s="13" t="str">
        <f aca="false">IF(OR($E104="",$H104=""),"",ROUND($N104-IF(($T104)&gt;=$G104,$E104-$F104,ROUND(($T104)*($E104-$F104)/$G104,2)),2))</f>
        <v/>
      </c>
      <c r="N104" s="13" t="str">
        <f aca="false">IF(OR($E104="",$H104=""),"",IF(($K104)&gt;=$G104,$E104-$F104,ROUND(($K104)*($E104-$F104)/$G104,2)))</f>
        <v/>
      </c>
      <c r="O104" s="13" t="str">
        <f aca="false">IF(OR($E104="",$H104=""),"",$E104-$N104)</f>
        <v/>
      </c>
      <c r="P104" s="5" t="str">
        <f aca="false">IF(OR($E104="",$H104=""),"",IF($R104&lt;=0,"Boshlanmagan",IF($R104&gt;$G104,"To'liq amortizatsiya","Faol")))</f>
        <v/>
      </c>
      <c r="R104" s="25" t="n">
        <f aca="false">IF(OR($E104="",$H104=""),0,(YEAR($C$3)-YEAR($I104))*12+MONTH($C$3)-MONTH($I104)+1)</f>
        <v>0</v>
      </c>
      <c r="S104" s="25" t="n">
        <f aca="false">IF(OR($E104="",$H104=""),0,MAX(0,MIN($G104,$R104-1)))</f>
        <v>0</v>
      </c>
      <c r="T104" s="25" t="n">
        <f aca="false">IF(OR($E104="",$H104=""),0,MAX(0,MIN($G104,(YEAR($C$3)-1-YEAR($I104))*12+12-MONTH($I104)+1)))</f>
        <v>0</v>
      </c>
    </row>
    <row r="105" customFormat="false" ht="15" hidden="false" customHeight="false" outlineLevel="0" collapsed="false">
      <c r="A105" s="23" t="str">
        <f aca="false">IF(B105="","",ROW()-6)</f>
        <v/>
      </c>
      <c r="B105" s="6"/>
      <c r="C105" s="6"/>
      <c r="D105" s="6"/>
      <c r="E105" s="7"/>
      <c r="F105" s="7"/>
      <c r="G105" s="6"/>
      <c r="H105" s="9"/>
      <c r="I105" s="12" t="str">
        <f aca="false">IF(OR($E105="",$H105=""),"",EOMONTH($H105,0)+1)</f>
        <v/>
      </c>
      <c r="J105" s="13" t="str">
        <f aca="false">IF(OR($E105="",$G105=""),"",ROUND(($E105-$F105)/$G105,2))</f>
        <v/>
      </c>
      <c r="K105" s="23" t="str">
        <f aca="false">IF(OR($E105="",$H105=""),"",MAX(0,MIN($G105,$R105)))</f>
        <v/>
      </c>
      <c r="L105" s="13" t="str">
        <f aca="false">IF(OR($E105="",$H105=""),"",ROUND($N105-IF(($S105)&gt;=$G105,$E105-$F105,ROUND(($S105)*($E105-$F105)/$G105,2)),2))</f>
        <v/>
      </c>
      <c r="M105" s="13" t="str">
        <f aca="false">IF(OR($E105="",$H105=""),"",ROUND($N105-IF(($T105)&gt;=$G105,$E105-$F105,ROUND(($T105)*($E105-$F105)/$G105,2)),2))</f>
        <v/>
      </c>
      <c r="N105" s="13" t="str">
        <f aca="false">IF(OR($E105="",$H105=""),"",IF(($K105)&gt;=$G105,$E105-$F105,ROUND(($K105)*($E105-$F105)/$G105,2)))</f>
        <v/>
      </c>
      <c r="O105" s="13" t="str">
        <f aca="false">IF(OR($E105="",$H105=""),"",$E105-$N105)</f>
        <v/>
      </c>
      <c r="P105" s="5" t="str">
        <f aca="false">IF(OR($E105="",$H105=""),"",IF($R105&lt;=0,"Boshlanmagan",IF($R105&gt;$G105,"To'liq amortizatsiya","Faol")))</f>
        <v/>
      </c>
      <c r="R105" s="25" t="n">
        <f aca="false">IF(OR($E105="",$H105=""),0,(YEAR($C$3)-YEAR($I105))*12+MONTH($C$3)-MONTH($I105)+1)</f>
        <v>0</v>
      </c>
      <c r="S105" s="25" t="n">
        <f aca="false">IF(OR($E105="",$H105=""),0,MAX(0,MIN($G105,$R105-1)))</f>
        <v>0</v>
      </c>
      <c r="T105" s="25" t="n">
        <f aca="false">IF(OR($E105="",$H105=""),0,MAX(0,MIN($G105,(YEAR($C$3)-1-YEAR($I105))*12+12-MONTH($I105)+1)))</f>
        <v>0</v>
      </c>
    </row>
    <row r="106" customFormat="false" ht="15" hidden="false" customHeight="false" outlineLevel="0" collapsed="false">
      <c r="A106" s="23" t="str">
        <f aca="false">IF(B106="","",ROW()-6)</f>
        <v/>
      </c>
      <c r="B106" s="6"/>
      <c r="C106" s="6"/>
      <c r="D106" s="6"/>
      <c r="E106" s="7"/>
      <c r="F106" s="7"/>
      <c r="G106" s="6"/>
      <c r="H106" s="9"/>
      <c r="I106" s="12" t="str">
        <f aca="false">IF(OR($E106="",$H106=""),"",EOMONTH($H106,0)+1)</f>
        <v/>
      </c>
      <c r="J106" s="13" t="str">
        <f aca="false">IF(OR($E106="",$G106=""),"",ROUND(($E106-$F106)/$G106,2))</f>
        <v/>
      </c>
      <c r="K106" s="23" t="str">
        <f aca="false">IF(OR($E106="",$H106=""),"",MAX(0,MIN($G106,$R106)))</f>
        <v/>
      </c>
      <c r="L106" s="13" t="str">
        <f aca="false">IF(OR($E106="",$H106=""),"",ROUND($N106-IF(($S106)&gt;=$G106,$E106-$F106,ROUND(($S106)*($E106-$F106)/$G106,2)),2))</f>
        <v/>
      </c>
      <c r="M106" s="13" t="str">
        <f aca="false">IF(OR($E106="",$H106=""),"",ROUND($N106-IF(($T106)&gt;=$G106,$E106-$F106,ROUND(($T106)*($E106-$F106)/$G106,2)),2))</f>
        <v/>
      </c>
      <c r="N106" s="13" t="str">
        <f aca="false">IF(OR($E106="",$H106=""),"",IF(($K106)&gt;=$G106,$E106-$F106,ROUND(($K106)*($E106-$F106)/$G106,2)))</f>
        <v/>
      </c>
      <c r="O106" s="13" t="str">
        <f aca="false">IF(OR($E106="",$H106=""),"",$E106-$N106)</f>
        <v/>
      </c>
      <c r="P106" s="5" t="str">
        <f aca="false">IF(OR($E106="",$H106=""),"",IF($R106&lt;=0,"Boshlanmagan",IF($R106&gt;$G106,"To'liq amortizatsiya","Faol")))</f>
        <v/>
      </c>
      <c r="R106" s="25" t="n">
        <f aca="false">IF(OR($E106="",$H106=""),0,(YEAR($C$3)-YEAR($I106))*12+MONTH($C$3)-MONTH($I106)+1)</f>
        <v>0</v>
      </c>
      <c r="S106" s="25" t="n">
        <f aca="false">IF(OR($E106="",$H106=""),0,MAX(0,MIN($G106,$R106-1)))</f>
        <v>0</v>
      </c>
      <c r="T106" s="25" t="n">
        <f aca="false">IF(OR($E106="",$H106=""),0,MAX(0,MIN($G106,(YEAR($C$3)-1-YEAR($I106))*12+12-MONTH($I106)+1)))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0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0"/>
    <col collapsed="false" customWidth="true" hidden="false" outlineLevel="0" max="14" min="3" style="0" width="14"/>
    <col collapsed="false" customWidth="true" hidden="false" outlineLevel="0" max="15" min="15" style="0" width="18"/>
  </cols>
  <sheetData>
    <row r="1" customFormat="false" ht="17.35" hidden="false" customHeight="false" outlineLevel="0" collapsed="false">
      <c r="A1" s="1" t="s">
        <v>66</v>
      </c>
    </row>
    <row r="3" customFormat="false" ht="15" hidden="false" customHeight="false" outlineLevel="0" collapsed="false">
      <c r="A3" s="19" t="s">
        <v>67</v>
      </c>
      <c r="B3" s="8" t="n">
        <f aca="false">YEAR(Reestr!C3)</f>
        <v>2026</v>
      </c>
      <c r="C3" s="10" t="s">
        <v>68</v>
      </c>
    </row>
    <row r="6" customFormat="false" ht="15" hidden="false" customHeight="false" outlineLevel="0" collapsed="false">
      <c r="A6" s="22" t="s">
        <v>41</v>
      </c>
      <c r="B6" s="22" t="s">
        <v>3</v>
      </c>
      <c r="C6" s="22" t="s">
        <v>69</v>
      </c>
      <c r="D6" s="22" t="s">
        <v>70</v>
      </c>
      <c r="E6" s="22" t="s">
        <v>71</v>
      </c>
      <c r="F6" s="22" t="s">
        <v>72</v>
      </c>
      <c r="G6" s="22" t="s">
        <v>73</v>
      </c>
      <c r="H6" s="22" t="s">
        <v>74</v>
      </c>
      <c r="I6" s="22" t="s">
        <v>75</v>
      </c>
      <c r="J6" s="22" t="s">
        <v>76</v>
      </c>
      <c r="K6" s="22" t="s">
        <v>77</v>
      </c>
      <c r="L6" s="22" t="s">
        <v>78</v>
      </c>
      <c r="M6" s="22" t="s">
        <v>79</v>
      </c>
      <c r="N6" s="22" t="s">
        <v>80</v>
      </c>
      <c r="O6" s="22" t="s">
        <v>81</v>
      </c>
    </row>
    <row r="7" customFormat="false" ht="15" hidden="false" customHeight="false" outlineLevel="0" collapsed="false">
      <c r="B7" s="26" t="s">
        <v>82</v>
      </c>
      <c r="C7" s="27" t="n">
        <f aca="false">DATE($B$3,2,0)</f>
        <v>46053</v>
      </c>
      <c r="D7" s="27" t="n">
        <f aca="false">DATE($B$3,3,0)</f>
        <v>46081</v>
      </c>
      <c r="E7" s="27" t="n">
        <f aca="false">DATE($B$3,4,0)</f>
        <v>46112</v>
      </c>
      <c r="F7" s="27" t="n">
        <f aca="false">DATE($B$3,5,0)</f>
        <v>46142</v>
      </c>
      <c r="G7" s="27" t="n">
        <f aca="false">DATE($B$3,6,0)</f>
        <v>46173</v>
      </c>
      <c r="H7" s="27" t="n">
        <f aca="false">DATE($B$3,7,0)</f>
        <v>46203</v>
      </c>
      <c r="I7" s="27" t="n">
        <f aca="false">DATE($B$3,8,0)</f>
        <v>46234</v>
      </c>
      <c r="J7" s="27" t="n">
        <f aca="false">DATE($B$3,9,0)</f>
        <v>46265</v>
      </c>
      <c r="K7" s="27" t="n">
        <f aca="false">DATE($B$3,10,0)</f>
        <v>46295</v>
      </c>
      <c r="L7" s="27" t="n">
        <f aca="false">DATE($B$3,11,0)</f>
        <v>46326</v>
      </c>
      <c r="M7" s="27" t="n">
        <f aca="false">DATE($B$3,12,0)</f>
        <v>46356</v>
      </c>
      <c r="N7" s="27" t="n">
        <f aca="false">DATE($B$3,13,0)</f>
        <v>46387</v>
      </c>
    </row>
    <row r="8" customFormat="false" ht="15" hidden="false" customHeight="false" outlineLevel="0" collapsed="false">
      <c r="A8" s="28"/>
      <c r="B8" s="24" t="s">
        <v>40</v>
      </c>
      <c r="C8" s="18" t="n">
        <f aca="false">SUM(C9:C108)</f>
        <v>3769444.46</v>
      </c>
      <c r="D8" s="18" t="n">
        <f aca="false">SUM(D9:D108)</f>
        <v>3652777.77</v>
      </c>
      <c r="E8" s="18" t="n">
        <f aca="false">SUM(E9:E108)</f>
        <v>3652777.77</v>
      </c>
      <c r="F8" s="18" t="n">
        <f aca="false">SUM(F9:F108)</f>
        <v>3652777.79</v>
      </c>
      <c r="G8" s="18" t="n">
        <f aca="false">SUM(G9:G108)</f>
        <v>3652777.78</v>
      </c>
      <c r="H8" s="18" t="n">
        <f aca="false">SUM(H9:H108)</f>
        <v>4052777.76</v>
      </c>
      <c r="I8" s="18" t="n">
        <f aca="false">SUM(I9:I108)</f>
        <v>4052777.79</v>
      </c>
      <c r="J8" s="18" t="n">
        <f aca="false">SUM(J9:J108)</f>
        <v>4052777.78</v>
      </c>
      <c r="K8" s="18" t="n">
        <f aca="false">SUM(K9:K108)</f>
        <v>4052777.77</v>
      </c>
      <c r="L8" s="18" t="n">
        <f aca="false">SUM(L9:L108)</f>
        <v>4052777.79</v>
      </c>
      <c r="M8" s="18" t="n">
        <f aca="false">SUM(M9:M108)</f>
        <v>4052777.77</v>
      </c>
      <c r="N8" s="18" t="n">
        <f aca="false">SUM(N9:N108)</f>
        <v>4052777.77</v>
      </c>
      <c r="O8" s="18" t="n">
        <f aca="false">SUM(O9:O108)</f>
        <v>46750000</v>
      </c>
    </row>
    <row r="9" customFormat="false" ht="15" hidden="false" customHeight="false" outlineLevel="0" collapsed="false">
      <c r="A9" s="23" t="n">
        <f aca="false">Reestr!A7</f>
        <v>1</v>
      </c>
      <c r="B9" s="5" t="str">
        <f aca="false">IF(Reestr!B7="","",Reestr!B7)</f>
        <v>Noutbuk HP ProBook 450</v>
      </c>
      <c r="C9" s="13" t="n">
        <f aca="false">IF(OR(Reestr!$E7="",Reestr!$H7=""),"",ROUND(IF((MAX(0,MIN(Reestr!$G7,(YEAR(C$7)-YEAR(Reestr!$I7))*12+MONTH(C$7)-MONTH(Reestr!$I7)+1)))&gt;=Reestr!$G7,Reestr!$E7-Reestr!$F7,ROUND((MAX(0,MIN(Reestr!$G7,(YEAR(C$7)-YEAR(Reestr!$I7))*12+MONTH(C$7)-MONTH(Reestr!$I7)+1)))*(Reestr!$E7-Reestr!$F7)/Reestr!$G7,2))-IF((MAX(0,MIN(Reestr!$G7,(YEAR(C$7)-YEAR(Reestr!$I7))*12+MONTH(C$7)-MONTH(Reestr!$I7)+1-1)))&gt;=Reestr!$G7,Reestr!$E7-Reestr!$F7,ROUND((MAX(0,MIN(Reestr!$G7,(YEAR(C$7)-YEAR(Reestr!$I7))*12+MONTH(C$7)-MONTH(Reestr!$I7)+1-1)))*(Reestr!$E7-Reestr!$F7)/Reestr!$G7,2)),2))</f>
        <v>402777.78</v>
      </c>
      <c r="D9" s="13" t="n">
        <f aca="false">IF(OR(Reestr!$E7="",Reestr!$H7=""),"",ROUND(IF((MAX(0,MIN(Reestr!$G7,(YEAR(D$7)-YEAR(Reestr!$I7))*12+MONTH(D$7)-MONTH(Reestr!$I7)+1)))&gt;=Reestr!$G7,Reestr!$E7-Reestr!$F7,ROUND((MAX(0,MIN(Reestr!$G7,(YEAR(D$7)-YEAR(Reestr!$I7))*12+MONTH(D$7)-MONTH(Reestr!$I7)+1)))*(Reestr!$E7-Reestr!$F7)/Reestr!$G7,2))-IF((MAX(0,MIN(Reestr!$G7,(YEAR(D$7)-YEAR(Reestr!$I7))*12+MONTH(D$7)-MONTH(Reestr!$I7)+1-1)))&gt;=Reestr!$G7,Reestr!$E7-Reestr!$F7,ROUND((MAX(0,MIN(Reestr!$G7,(YEAR(D$7)-YEAR(Reestr!$I7))*12+MONTH(D$7)-MONTH(Reestr!$I7)+1-1)))*(Reestr!$E7-Reestr!$F7)/Reestr!$G7,2)),2))</f>
        <v>402777.77</v>
      </c>
      <c r="E9" s="13" t="n">
        <f aca="false">IF(OR(Reestr!$E7="",Reestr!$H7=""),"",ROUND(IF((MAX(0,MIN(Reestr!$G7,(YEAR(E$7)-YEAR(Reestr!$I7))*12+MONTH(E$7)-MONTH(Reestr!$I7)+1)))&gt;=Reestr!$G7,Reestr!$E7-Reestr!$F7,ROUND((MAX(0,MIN(Reestr!$G7,(YEAR(E$7)-YEAR(Reestr!$I7))*12+MONTH(E$7)-MONTH(Reestr!$I7)+1)))*(Reestr!$E7-Reestr!$F7)/Reestr!$G7,2))-IF((MAX(0,MIN(Reestr!$G7,(YEAR(E$7)-YEAR(Reestr!$I7))*12+MONTH(E$7)-MONTH(Reestr!$I7)+1-1)))&gt;=Reestr!$G7,Reestr!$E7-Reestr!$F7,ROUND((MAX(0,MIN(Reestr!$G7,(YEAR(E$7)-YEAR(Reestr!$I7))*12+MONTH(E$7)-MONTH(Reestr!$I7)+1-1)))*(Reestr!$E7-Reestr!$F7)/Reestr!$G7,2)),2))</f>
        <v>402777.78</v>
      </c>
      <c r="F9" s="13" t="n">
        <f aca="false">IF(OR(Reestr!$E7="",Reestr!$H7=""),"",ROUND(IF((MAX(0,MIN(Reestr!$G7,(YEAR(F$7)-YEAR(Reestr!$I7))*12+MONTH(F$7)-MONTH(Reestr!$I7)+1)))&gt;=Reestr!$G7,Reestr!$E7-Reestr!$F7,ROUND((MAX(0,MIN(Reestr!$G7,(YEAR(F$7)-YEAR(Reestr!$I7))*12+MONTH(F$7)-MONTH(Reestr!$I7)+1)))*(Reestr!$E7-Reestr!$F7)/Reestr!$G7,2))-IF((MAX(0,MIN(Reestr!$G7,(YEAR(F$7)-YEAR(Reestr!$I7))*12+MONTH(F$7)-MONTH(Reestr!$I7)+1-1)))&gt;=Reestr!$G7,Reestr!$E7-Reestr!$F7,ROUND((MAX(0,MIN(Reestr!$G7,(YEAR(F$7)-YEAR(Reestr!$I7))*12+MONTH(F$7)-MONTH(Reestr!$I7)+1-1)))*(Reestr!$E7-Reestr!$F7)/Reestr!$G7,2)),2))</f>
        <v>402777.78</v>
      </c>
      <c r="G9" s="13" t="n">
        <f aca="false">IF(OR(Reestr!$E7="",Reestr!$H7=""),"",ROUND(IF((MAX(0,MIN(Reestr!$G7,(YEAR(G$7)-YEAR(Reestr!$I7))*12+MONTH(G$7)-MONTH(Reestr!$I7)+1)))&gt;=Reestr!$G7,Reestr!$E7-Reestr!$F7,ROUND((MAX(0,MIN(Reestr!$G7,(YEAR(G$7)-YEAR(Reestr!$I7))*12+MONTH(G$7)-MONTH(Reestr!$I7)+1)))*(Reestr!$E7-Reestr!$F7)/Reestr!$G7,2))-IF((MAX(0,MIN(Reestr!$G7,(YEAR(G$7)-YEAR(Reestr!$I7))*12+MONTH(G$7)-MONTH(Reestr!$I7)+1-1)))&gt;=Reestr!$G7,Reestr!$E7-Reestr!$F7,ROUND((MAX(0,MIN(Reestr!$G7,(YEAR(G$7)-YEAR(Reestr!$I7))*12+MONTH(G$7)-MONTH(Reestr!$I7)+1-1)))*(Reestr!$E7-Reestr!$F7)/Reestr!$G7,2)),2))</f>
        <v>402777.78</v>
      </c>
      <c r="H9" s="13" t="n">
        <f aca="false">IF(OR(Reestr!$E7="",Reestr!$H7=""),"",ROUND(IF((MAX(0,MIN(Reestr!$G7,(YEAR(H$7)-YEAR(Reestr!$I7))*12+MONTH(H$7)-MONTH(Reestr!$I7)+1)))&gt;=Reestr!$G7,Reestr!$E7-Reestr!$F7,ROUND((MAX(0,MIN(Reestr!$G7,(YEAR(H$7)-YEAR(Reestr!$I7))*12+MONTH(H$7)-MONTH(Reestr!$I7)+1)))*(Reestr!$E7-Reestr!$F7)/Reestr!$G7,2))-IF((MAX(0,MIN(Reestr!$G7,(YEAR(H$7)-YEAR(Reestr!$I7))*12+MONTH(H$7)-MONTH(Reestr!$I7)+1-1)))&gt;=Reestr!$G7,Reestr!$E7-Reestr!$F7,ROUND((MAX(0,MIN(Reestr!$G7,(YEAR(H$7)-YEAR(Reestr!$I7))*12+MONTH(H$7)-MONTH(Reestr!$I7)+1-1)))*(Reestr!$E7-Reestr!$F7)/Reestr!$G7,2)),2))</f>
        <v>402777.77</v>
      </c>
      <c r="I9" s="13" t="n">
        <f aca="false">IF(OR(Reestr!$E7="",Reestr!$H7=""),"",ROUND(IF((MAX(0,MIN(Reestr!$G7,(YEAR(I$7)-YEAR(Reestr!$I7))*12+MONTH(I$7)-MONTH(Reestr!$I7)+1)))&gt;=Reestr!$G7,Reestr!$E7-Reestr!$F7,ROUND((MAX(0,MIN(Reestr!$G7,(YEAR(I$7)-YEAR(Reestr!$I7))*12+MONTH(I$7)-MONTH(Reestr!$I7)+1)))*(Reestr!$E7-Reestr!$F7)/Reestr!$G7,2))-IF((MAX(0,MIN(Reestr!$G7,(YEAR(I$7)-YEAR(Reestr!$I7))*12+MONTH(I$7)-MONTH(Reestr!$I7)+1-1)))&gt;=Reestr!$G7,Reestr!$E7-Reestr!$F7,ROUND((MAX(0,MIN(Reestr!$G7,(YEAR(I$7)-YEAR(Reestr!$I7))*12+MONTH(I$7)-MONTH(Reestr!$I7)+1-1)))*(Reestr!$E7-Reestr!$F7)/Reestr!$G7,2)),2))</f>
        <v>402777.78</v>
      </c>
      <c r="J9" s="13" t="n">
        <f aca="false">IF(OR(Reestr!$E7="",Reestr!$H7=""),"",ROUND(IF((MAX(0,MIN(Reestr!$G7,(YEAR(J$7)-YEAR(Reestr!$I7))*12+MONTH(J$7)-MONTH(Reestr!$I7)+1)))&gt;=Reestr!$G7,Reestr!$E7-Reestr!$F7,ROUND((MAX(0,MIN(Reestr!$G7,(YEAR(J$7)-YEAR(Reestr!$I7))*12+MONTH(J$7)-MONTH(Reestr!$I7)+1)))*(Reestr!$E7-Reestr!$F7)/Reestr!$G7,2))-IF((MAX(0,MIN(Reestr!$G7,(YEAR(J$7)-YEAR(Reestr!$I7))*12+MONTH(J$7)-MONTH(Reestr!$I7)+1-1)))&gt;=Reestr!$G7,Reestr!$E7-Reestr!$F7,ROUND((MAX(0,MIN(Reestr!$G7,(YEAR(J$7)-YEAR(Reestr!$I7))*12+MONTH(J$7)-MONTH(Reestr!$I7)+1-1)))*(Reestr!$E7-Reestr!$F7)/Reestr!$G7,2)),2))</f>
        <v>402777.78</v>
      </c>
      <c r="K9" s="13" t="n">
        <f aca="false">IF(OR(Reestr!$E7="",Reestr!$H7=""),"",ROUND(IF((MAX(0,MIN(Reestr!$G7,(YEAR(K$7)-YEAR(Reestr!$I7))*12+MONTH(K$7)-MONTH(Reestr!$I7)+1)))&gt;=Reestr!$G7,Reestr!$E7-Reestr!$F7,ROUND((MAX(0,MIN(Reestr!$G7,(YEAR(K$7)-YEAR(Reestr!$I7))*12+MONTH(K$7)-MONTH(Reestr!$I7)+1)))*(Reestr!$E7-Reestr!$F7)/Reestr!$G7,2))-IF((MAX(0,MIN(Reestr!$G7,(YEAR(K$7)-YEAR(Reestr!$I7))*12+MONTH(K$7)-MONTH(Reestr!$I7)+1-1)))&gt;=Reestr!$G7,Reestr!$E7-Reestr!$F7,ROUND((MAX(0,MIN(Reestr!$G7,(YEAR(K$7)-YEAR(Reestr!$I7))*12+MONTH(K$7)-MONTH(Reestr!$I7)+1-1)))*(Reestr!$E7-Reestr!$F7)/Reestr!$G7,2)),2))</f>
        <v>402777.78</v>
      </c>
      <c r="L9" s="13" t="n">
        <f aca="false">IF(OR(Reestr!$E7="",Reestr!$H7=""),"",ROUND(IF((MAX(0,MIN(Reestr!$G7,(YEAR(L$7)-YEAR(Reestr!$I7))*12+MONTH(L$7)-MONTH(Reestr!$I7)+1)))&gt;=Reestr!$G7,Reestr!$E7-Reestr!$F7,ROUND((MAX(0,MIN(Reestr!$G7,(YEAR(L$7)-YEAR(Reestr!$I7))*12+MONTH(L$7)-MONTH(Reestr!$I7)+1)))*(Reestr!$E7-Reestr!$F7)/Reestr!$G7,2))-IF((MAX(0,MIN(Reestr!$G7,(YEAR(L$7)-YEAR(Reestr!$I7))*12+MONTH(L$7)-MONTH(Reestr!$I7)+1-1)))&gt;=Reestr!$G7,Reestr!$E7-Reestr!$F7,ROUND((MAX(0,MIN(Reestr!$G7,(YEAR(L$7)-YEAR(Reestr!$I7))*12+MONTH(L$7)-MONTH(Reestr!$I7)+1-1)))*(Reestr!$E7-Reestr!$F7)/Reestr!$G7,2)),2))</f>
        <v>402777.78</v>
      </c>
      <c r="M9" s="13" t="n">
        <f aca="false">IF(OR(Reestr!$E7="",Reestr!$H7=""),"",ROUND(IF((MAX(0,MIN(Reestr!$G7,(YEAR(M$7)-YEAR(Reestr!$I7))*12+MONTH(M$7)-MONTH(Reestr!$I7)+1)))&gt;=Reestr!$G7,Reestr!$E7-Reestr!$F7,ROUND((MAX(0,MIN(Reestr!$G7,(YEAR(M$7)-YEAR(Reestr!$I7))*12+MONTH(M$7)-MONTH(Reestr!$I7)+1)))*(Reestr!$E7-Reestr!$F7)/Reestr!$G7,2))-IF((MAX(0,MIN(Reestr!$G7,(YEAR(M$7)-YEAR(Reestr!$I7))*12+MONTH(M$7)-MONTH(Reestr!$I7)+1-1)))&gt;=Reestr!$G7,Reestr!$E7-Reestr!$F7,ROUND((MAX(0,MIN(Reestr!$G7,(YEAR(M$7)-YEAR(Reestr!$I7))*12+MONTH(M$7)-MONTH(Reestr!$I7)+1-1)))*(Reestr!$E7-Reestr!$F7)/Reestr!$G7,2)),2))</f>
        <v>402777.77</v>
      </c>
      <c r="N9" s="13" t="n">
        <f aca="false">IF(OR(Reestr!$E7="",Reestr!$H7=""),"",ROUND(IF((MAX(0,MIN(Reestr!$G7,(YEAR(N$7)-YEAR(Reestr!$I7))*12+MONTH(N$7)-MONTH(Reestr!$I7)+1)))&gt;=Reestr!$G7,Reestr!$E7-Reestr!$F7,ROUND((MAX(0,MIN(Reestr!$G7,(YEAR(N$7)-YEAR(Reestr!$I7))*12+MONTH(N$7)-MONTH(Reestr!$I7)+1)))*(Reestr!$E7-Reestr!$F7)/Reestr!$G7,2))-IF((MAX(0,MIN(Reestr!$G7,(YEAR(N$7)-YEAR(Reestr!$I7))*12+MONTH(N$7)-MONTH(Reestr!$I7)+1-1)))&gt;=Reestr!$G7,Reestr!$E7-Reestr!$F7,ROUND((MAX(0,MIN(Reestr!$G7,(YEAR(N$7)-YEAR(Reestr!$I7))*12+MONTH(N$7)-MONTH(Reestr!$I7)+1-1)))*(Reestr!$E7-Reestr!$F7)/Reestr!$G7,2)),2))</f>
        <v>402777.78</v>
      </c>
      <c r="O9" s="29" t="n">
        <f aca="false">IF(B9="","",SUM(C9:N9))</f>
        <v>4833333.33</v>
      </c>
    </row>
    <row r="10" customFormat="false" ht="15" hidden="false" customHeight="false" outlineLevel="0" collapsed="false">
      <c r="A10" s="23" t="n">
        <f aca="false">Reestr!A8</f>
        <v>2</v>
      </c>
      <c r="B10" s="5" t="str">
        <f aca="false">IF(Reestr!B8="","",Reestr!B8)</f>
        <v>Chevrolet Cobalt</v>
      </c>
      <c r="C10" s="13" t="n">
        <f aca="false">IF(OR(Reestr!$E8="",Reestr!$H8=""),"",ROUND(IF((MAX(0,MIN(Reestr!$G8,(YEAR(C$7)-YEAR(Reestr!$I8))*12+MONTH(C$7)-MONTH(Reestr!$I8)+1)))&gt;=Reestr!$G8,Reestr!$E8-Reestr!$F8,ROUND((MAX(0,MIN(Reestr!$G8,(YEAR(C$7)-YEAR(Reestr!$I8))*12+MONTH(C$7)-MONTH(Reestr!$I8)+1)))*(Reestr!$E8-Reestr!$F8)/Reestr!$G8,2))-IF((MAX(0,MIN(Reestr!$G8,(YEAR(C$7)-YEAR(Reestr!$I8))*12+MONTH(C$7)-MONTH(Reestr!$I8)+1-1)))&gt;=Reestr!$G8,Reestr!$E8-Reestr!$F8,ROUND((MAX(0,MIN(Reestr!$G8,(YEAR(C$7)-YEAR(Reestr!$I8))*12+MONTH(C$7)-MONTH(Reestr!$I8)+1-1)))*(Reestr!$E8-Reestr!$F8)/Reestr!$G8,2)),2))</f>
        <v>2916666.67</v>
      </c>
      <c r="D10" s="13" t="n">
        <f aca="false">IF(OR(Reestr!$E8="",Reestr!$H8=""),"",ROUND(IF((MAX(0,MIN(Reestr!$G8,(YEAR(D$7)-YEAR(Reestr!$I8))*12+MONTH(D$7)-MONTH(Reestr!$I8)+1)))&gt;=Reestr!$G8,Reestr!$E8-Reestr!$F8,ROUND((MAX(0,MIN(Reestr!$G8,(YEAR(D$7)-YEAR(Reestr!$I8))*12+MONTH(D$7)-MONTH(Reestr!$I8)+1)))*(Reestr!$E8-Reestr!$F8)/Reestr!$G8,2))-IF((MAX(0,MIN(Reestr!$G8,(YEAR(D$7)-YEAR(Reestr!$I8))*12+MONTH(D$7)-MONTH(Reestr!$I8)+1-1)))&gt;=Reestr!$G8,Reestr!$E8-Reestr!$F8,ROUND((MAX(0,MIN(Reestr!$G8,(YEAR(D$7)-YEAR(Reestr!$I8))*12+MONTH(D$7)-MONTH(Reestr!$I8)+1-1)))*(Reestr!$E8-Reestr!$F8)/Reestr!$G8,2)),2))</f>
        <v>2916666.67</v>
      </c>
      <c r="E10" s="13" t="n">
        <f aca="false">IF(OR(Reestr!$E8="",Reestr!$H8=""),"",ROUND(IF((MAX(0,MIN(Reestr!$G8,(YEAR(E$7)-YEAR(Reestr!$I8))*12+MONTH(E$7)-MONTH(Reestr!$I8)+1)))&gt;=Reestr!$G8,Reestr!$E8-Reestr!$F8,ROUND((MAX(0,MIN(Reestr!$G8,(YEAR(E$7)-YEAR(Reestr!$I8))*12+MONTH(E$7)-MONTH(Reestr!$I8)+1)))*(Reestr!$E8-Reestr!$F8)/Reestr!$G8,2))-IF((MAX(0,MIN(Reestr!$G8,(YEAR(E$7)-YEAR(Reestr!$I8))*12+MONTH(E$7)-MONTH(Reestr!$I8)+1-1)))&gt;=Reestr!$G8,Reestr!$E8-Reestr!$F8,ROUND((MAX(0,MIN(Reestr!$G8,(YEAR(E$7)-YEAR(Reestr!$I8))*12+MONTH(E$7)-MONTH(Reestr!$I8)+1-1)))*(Reestr!$E8-Reestr!$F8)/Reestr!$G8,2)),2))</f>
        <v>2916666.66</v>
      </c>
      <c r="F10" s="13" t="n">
        <f aca="false">IF(OR(Reestr!$E8="",Reestr!$H8=""),"",ROUND(IF((MAX(0,MIN(Reestr!$G8,(YEAR(F$7)-YEAR(Reestr!$I8))*12+MONTH(F$7)-MONTH(Reestr!$I8)+1)))&gt;=Reestr!$G8,Reestr!$E8-Reestr!$F8,ROUND((MAX(0,MIN(Reestr!$G8,(YEAR(F$7)-YEAR(Reestr!$I8))*12+MONTH(F$7)-MONTH(Reestr!$I8)+1)))*(Reestr!$E8-Reestr!$F8)/Reestr!$G8,2))-IF((MAX(0,MIN(Reestr!$G8,(YEAR(F$7)-YEAR(Reestr!$I8))*12+MONTH(F$7)-MONTH(Reestr!$I8)+1-1)))&gt;=Reestr!$G8,Reestr!$E8-Reestr!$F8,ROUND((MAX(0,MIN(Reestr!$G8,(YEAR(F$7)-YEAR(Reestr!$I8))*12+MONTH(F$7)-MONTH(Reestr!$I8)+1-1)))*(Reestr!$E8-Reestr!$F8)/Reestr!$G8,2)),2))</f>
        <v>2916666.67</v>
      </c>
      <c r="G10" s="13" t="n">
        <f aca="false">IF(OR(Reestr!$E8="",Reestr!$H8=""),"",ROUND(IF((MAX(0,MIN(Reestr!$G8,(YEAR(G$7)-YEAR(Reestr!$I8))*12+MONTH(G$7)-MONTH(Reestr!$I8)+1)))&gt;=Reestr!$G8,Reestr!$E8-Reestr!$F8,ROUND((MAX(0,MIN(Reestr!$G8,(YEAR(G$7)-YEAR(Reestr!$I8))*12+MONTH(G$7)-MONTH(Reestr!$I8)+1)))*(Reestr!$E8-Reestr!$F8)/Reestr!$G8,2))-IF((MAX(0,MIN(Reestr!$G8,(YEAR(G$7)-YEAR(Reestr!$I8))*12+MONTH(G$7)-MONTH(Reestr!$I8)+1-1)))&gt;=Reestr!$G8,Reestr!$E8-Reestr!$F8,ROUND((MAX(0,MIN(Reestr!$G8,(YEAR(G$7)-YEAR(Reestr!$I8))*12+MONTH(G$7)-MONTH(Reestr!$I8)+1-1)))*(Reestr!$E8-Reestr!$F8)/Reestr!$G8,2)),2))</f>
        <v>2916666.67</v>
      </c>
      <c r="H10" s="13" t="n">
        <f aca="false">IF(OR(Reestr!$E8="",Reestr!$H8=""),"",ROUND(IF((MAX(0,MIN(Reestr!$G8,(YEAR(H$7)-YEAR(Reestr!$I8))*12+MONTH(H$7)-MONTH(Reestr!$I8)+1)))&gt;=Reestr!$G8,Reestr!$E8-Reestr!$F8,ROUND((MAX(0,MIN(Reestr!$G8,(YEAR(H$7)-YEAR(Reestr!$I8))*12+MONTH(H$7)-MONTH(Reestr!$I8)+1)))*(Reestr!$E8-Reestr!$F8)/Reestr!$G8,2))-IF((MAX(0,MIN(Reestr!$G8,(YEAR(H$7)-YEAR(Reestr!$I8))*12+MONTH(H$7)-MONTH(Reestr!$I8)+1-1)))&gt;=Reestr!$G8,Reestr!$E8-Reestr!$F8,ROUND((MAX(0,MIN(Reestr!$G8,(YEAR(H$7)-YEAR(Reestr!$I8))*12+MONTH(H$7)-MONTH(Reestr!$I8)+1-1)))*(Reestr!$E8-Reestr!$F8)/Reestr!$G8,2)),2))</f>
        <v>2916666.66</v>
      </c>
      <c r="I10" s="13" t="n">
        <f aca="false">IF(OR(Reestr!$E8="",Reestr!$H8=""),"",ROUND(IF((MAX(0,MIN(Reestr!$G8,(YEAR(I$7)-YEAR(Reestr!$I8))*12+MONTH(I$7)-MONTH(Reestr!$I8)+1)))&gt;=Reestr!$G8,Reestr!$E8-Reestr!$F8,ROUND((MAX(0,MIN(Reestr!$G8,(YEAR(I$7)-YEAR(Reestr!$I8))*12+MONTH(I$7)-MONTH(Reestr!$I8)+1)))*(Reestr!$E8-Reestr!$F8)/Reestr!$G8,2))-IF((MAX(0,MIN(Reestr!$G8,(YEAR(I$7)-YEAR(Reestr!$I8))*12+MONTH(I$7)-MONTH(Reestr!$I8)+1-1)))&gt;=Reestr!$G8,Reestr!$E8-Reestr!$F8,ROUND((MAX(0,MIN(Reestr!$G8,(YEAR(I$7)-YEAR(Reestr!$I8))*12+MONTH(I$7)-MONTH(Reestr!$I8)+1-1)))*(Reestr!$E8-Reestr!$F8)/Reestr!$G8,2)),2))</f>
        <v>2916666.67</v>
      </c>
      <c r="J10" s="13" t="n">
        <f aca="false">IF(OR(Reestr!$E8="",Reestr!$H8=""),"",ROUND(IF((MAX(0,MIN(Reestr!$G8,(YEAR(J$7)-YEAR(Reestr!$I8))*12+MONTH(J$7)-MONTH(Reestr!$I8)+1)))&gt;=Reestr!$G8,Reestr!$E8-Reestr!$F8,ROUND((MAX(0,MIN(Reestr!$G8,(YEAR(J$7)-YEAR(Reestr!$I8))*12+MONTH(J$7)-MONTH(Reestr!$I8)+1)))*(Reestr!$E8-Reestr!$F8)/Reestr!$G8,2))-IF((MAX(0,MIN(Reestr!$G8,(YEAR(J$7)-YEAR(Reestr!$I8))*12+MONTH(J$7)-MONTH(Reestr!$I8)+1-1)))&gt;=Reestr!$G8,Reestr!$E8-Reestr!$F8,ROUND((MAX(0,MIN(Reestr!$G8,(YEAR(J$7)-YEAR(Reestr!$I8))*12+MONTH(J$7)-MONTH(Reestr!$I8)+1-1)))*(Reestr!$E8-Reestr!$F8)/Reestr!$G8,2)),2))</f>
        <v>2916666.67</v>
      </c>
      <c r="K10" s="13" t="n">
        <f aca="false">IF(OR(Reestr!$E8="",Reestr!$H8=""),"",ROUND(IF((MAX(0,MIN(Reestr!$G8,(YEAR(K$7)-YEAR(Reestr!$I8))*12+MONTH(K$7)-MONTH(Reestr!$I8)+1)))&gt;=Reestr!$G8,Reestr!$E8-Reestr!$F8,ROUND((MAX(0,MIN(Reestr!$G8,(YEAR(K$7)-YEAR(Reestr!$I8))*12+MONTH(K$7)-MONTH(Reestr!$I8)+1)))*(Reestr!$E8-Reestr!$F8)/Reestr!$G8,2))-IF((MAX(0,MIN(Reestr!$G8,(YEAR(K$7)-YEAR(Reestr!$I8))*12+MONTH(K$7)-MONTH(Reestr!$I8)+1-1)))&gt;=Reestr!$G8,Reestr!$E8-Reestr!$F8,ROUND((MAX(0,MIN(Reestr!$G8,(YEAR(K$7)-YEAR(Reestr!$I8))*12+MONTH(K$7)-MONTH(Reestr!$I8)+1-1)))*(Reestr!$E8-Reestr!$F8)/Reestr!$G8,2)),2))</f>
        <v>2916666.66</v>
      </c>
      <c r="L10" s="13" t="n">
        <f aca="false">IF(OR(Reestr!$E8="",Reestr!$H8=""),"",ROUND(IF((MAX(0,MIN(Reestr!$G8,(YEAR(L$7)-YEAR(Reestr!$I8))*12+MONTH(L$7)-MONTH(Reestr!$I8)+1)))&gt;=Reestr!$G8,Reestr!$E8-Reestr!$F8,ROUND((MAX(0,MIN(Reestr!$G8,(YEAR(L$7)-YEAR(Reestr!$I8))*12+MONTH(L$7)-MONTH(Reestr!$I8)+1)))*(Reestr!$E8-Reestr!$F8)/Reestr!$G8,2))-IF((MAX(0,MIN(Reestr!$G8,(YEAR(L$7)-YEAR(Reestr!$I8))*12+MONTH(L$7)-MONTH(Reestr!$I8)+1-1)))&gt;=Reestr!$G8,Reestr!$E8-Reestr!$F8,ROUND((MAX(0,MIN(Reestr!$G8,(YEAR(L$7)-YEAR(Reestr!$I8))*12+MONTH(L$7)-MONTH(Reestr!$I8)+1-1)))*(Reestr!$E8-Reestr!$F8)/Reestr!$G8,2)),2))</f>
        <v>2916666.67</v>
      </c>
      <c r="M10" s="13" t="n">
        <f aca="false">IF(OR(Reestr!$E8="",Reestr!$H8=""),"",ROUND(IF((MAX(0,MIN(Reestr!$G8,(YEAR(M$7)-YEAR(Reestr!$I8))*12+MONTH(M$7)-MONTH(Reestr!$I8)+1)))&gt;=Reestr!$G8,Reestr!$E8-Reestr!$F8,ROUND((MAX(0,MIN(Reestr!$G8,(YEAR(M$7)-YEAR(Reestr!$I8))*12+MONTH(M$7)-MONTH(Reestr!$I8)+1)))*(Reestr!$E8-Reestr!$F8)/Reestr!$G8,2))-IF((MAX(0,MIN(Reestr!$G8,(YEAR(M$7)-YEAR(Reestr!$I8))*12+MONTH(M$7)-MONTH(Reestr!$I8)+1-1)))&gt;=Reestr!$G8,Reestr!$E8-Reestr!$F8,ROUND((MAX(0,MIN(Reestr!$G8,(YEAR(M$7)-YEAR(Reestr!$I8))*12+MONTH(M$7)-MONTH(Reestr!$I8)+1-1)))*(Reestr!$E8-Reestr!$F8)/Reestr!$G8,2)),2))</f>
        <v>2916666.67</v>
      </c>
      <c r="N10" s="13" t="n">
        <f aca="false">IF(OR(Reestr!$E8="",Reestr!$H8=""),"",ROUND(IF((MAX(0,MIN(Reestr!$G8,(YEAR(N$7)-YEAR(Reestr!$I8))*12+MONTH(N$7)-MONTH(Reestr!$I8)+1)))&gt;=Reestr!$G8,Reestr!$E8-Reestr!$F8,ROUND((MAX(0,MIN(Reestr!$G8,(YEAR(N$7)-YEAR(Reestr!$I8))*12+MONTH(N$7)-MONTH(Reestr!$I8)+1)))*(Reestr!$E8-Reestr!$F8)/Reestr!$G8,2))-IF((MAX(0,MIN(Reestr!$G8,(YEAR(N$7)-YEAR(Reestr!$I8))*12+MONTH(N$7)-MONTH(Reestr!$I8)+1-1)))&gt;=Reestr!$G8,Reestr!$E8-Reestr!$F8,ROUND((MAX(0,MIN(Reestr!$G8,(YEAR(N$7)-YEAR(Reestr!$I8))*12+MONTH(N$7)-MONTH(Reestr!$I8)+1-1)))*(Reestr!$E8-Reestr!$F8)/Reestr!$G8,2)),2))</f>
        <v>2916666.66</v>
      </c>
      <c r="O10" s="29" t="n">
        <f aca="false">IF(B10="","",SUM(C10:N10))</f>
        <v>35000000</v>
      </c>
    </row>
    <row r="11" customFormat="false" ht="15" hidden="false" customHeight="false" outlineLevel="0" collapsed="false">
      <c r="A11" s="23" t="n">
        <f aca="false">Reestr!A9</f>
        <v>3</v>
      </c>
      <c r="B11" s="5" t="str">
        <f aca="false">IF(Reestr!B9="","",Reestr!B9)</f>
        <v>Ofis mebeli to'plami</v>
      </c>
      <c r="C11" s="13" t="n">
        <f aca="false">IF(OR(Reestr!$E9="",Reestr!$H9=""),"",ROUND(IF((MAX(0,MIN(Reestr!$G9,(YEAR(C$7)-YEAR(Reestr!$I9))*12+MONTH(C$7)-MONTH(Reestr!$I9)+1)))&gt;=Reestr!$G9,Reestr!$E9-Reestr!$F9,ROUND((MAX(0,MIN(Reestr!$G9,(YEAR(C$7)-YEAR(Reestr!$I9))*12+MONTH(C$7)-MONTH(Reestr!$I9)+1)))*(Reestr!$E9-Reestr!$F9)/Reestr!$G9,2))-IF((MAX(0,MIN(Reestr!$G9,(YEAR(C$7)-YEAR(Reestr!$I9))*12+MONTH(C$7)-MONTH(Reestr!$I9)+1-1)))&gt;=Reestr!$G9,Reestr!$E9-Reestr!$F9,ROUND((MAX(0,MIN(Reestr!$G9,(YEAR(C$7)-YEAR(Reestr!$I9))*12+MONTH(C$7)-MONTH(Reestr!$I9)+1-1)))*(Reestr!$E9-Reestr!$F9)/Reestr!$G9,2)),2))</f>
        <v>333333.34</v>
      </c>
      <c r="D11" s="13" t="n">
        <f aca="false">IF(OR(Reestr!$E9="",Reestr!$H9=""),"",ROUND(IF((MAX(0,MIN(Reestr!$G9,(YEAR(D$7)-YEAR(Reestr!$I9))*12+MONTH(D$7)-MONTH(Reestr!$I9)+1)))&gt;=Reestr!$G9,Reestr!$E9-Reestr!$F9,ROUND((MAX(0,MIN(Reestr!$G9,(YEAR(D$7)-YEAR(Reestr!$I9))*12+MONTH(D$7)-MONTH(Reestr!$I9)+1)))*(Reestr!$E9-Reestr!$F9)/Reestr!$G9,2))-IF((MAX(0,MIN(Reestr!$G9,(YEAR(D$7)-YEAR(Reestr!$I9))*12+MONTH(D$7)-MONTH(Reestr!$I9)+1-1)))&gt;=Reestr!$G9,Reestr!$E9-Reestr!$F9,ROUND((MAX(0,MIN(Reestr!$G9,(YEAR(D$7)-YEAR(Reestr!$I9))*12+MONTH(D$7)-MONTH(Reestr!$I9)+1-1)))*(Reestr!$E9-Reestr!$F9)/Reestr!$G9,2)),2))</f>
        <v>333333.33</v>
      </c>
      <c r="E11" s="13" t="n">
        <f aca="false">IF(OR(Reestr!$E9="",Reestr!$H9=""),"",ROUND(IF((MAX(0,MIN(Reestr!$G9,(YEAR(E$7)-YEAR(Reestr!$I9))*12+MONTH(E$7)-MONTH(Reestr!$I9)+1)))&gt;=Reestr!$G9,Reestr!$E9-Reestr!$F9,ROUND((MAX(0,MIN(Reestr!$G9,(YEAR(E$7)-YEAR(Reestr!$I9))*12+MONTH(E$7)-MONTH(Reestr!$I9)+1)))*(Reestr!$E9-Reestr!$F9)/Reestr!$G9,2))-IF((MAX(0,MIN(Reestr!$G9,(YEAR(E$7)-YEAR(Reestr!$I9))*12+MONTH(E$7)-MONTH(Reestr!$I9)+1-1)))&gt;=Reestr!$G9,Reestr!$E9-Reestr!$F9,ROUND((MAX(0,MIN(Reestr!$G9,(YEAR(E$7)-YEAR(Reestr!$I9))*12+MONTH(E$7)-MONTH(Reestr!$I9)+1-1)))*(Reestr!$E9-Reestr!$F9)/Reestr!$G9,2)),2))</f>
        <v>333333.33</v>
      </c>
      <c r="F11" s="13" t="n">
        <f aca="false">IF(OR(Reestr!$E9="",Reestr!$H9=""),"",ROUND(IF((MAX(0,MIN(Reestr!$G9,(YEAR(F$7)-YEAR(Reestr!$I9))*12+MONTH(F$7)-MONTH(Reestr!$I9)+1)))&gt;=Reestr!$G9,Reestr!$E9-Reestr!$F9,ROUND((MAX(0,MIN(Reestr!$G9,(YEAR(F$7)-YEAR(Reestr!$I9))*12+MONTH(F$7)-MONTH(Reestr!$I9)+1)))*(Reestr!$E9-Reestr!$F9)/Reestr!$G9,2))-IF((MAX(0,MIN(Reestr!$G9,(YEAR(F$7)-YEAR(Reestr!$I9))*12+MONTH(F$7)-MONTH(Reestr!$I9)+1-1)))&gt;=Reestr!$G9,Reestr!$E9-Reestr!$F9,ROUND((MAX(0,MIN(Reestr!$G9,(YEAR(F$7)-YEAR(Reestr!$I9))*12+MONTH(F$7)-MONTH(Reestr!$I9)+1-1)))*(Reestr!$E9-Reestr!$F9)/Reestr!$G9,2)),2))</f>
        <v>333333.34</v>
      </c>
      <c r="G11" s="13" t="n">
        <f aca="false">IF(OR(Reestr!$E9="",Reestr!$H9=""),"",ROUND(IF((MAX(0,MIN(Reestr!$G9,(YEAR(G$7)-YEAR(Reestr!$I9))*12+MONTH(G$7)-MONTH(Reestr!$I9)+1)))&gt;=Reestr!$G9,Reestr!$E9-Reestr!$F9,ROUND((MAX(0,MIN(Reestr!$G9,(YEAR(G$7)-YEAR(Reestr!$I9))*12+MONTH(G$7)-MONTH(Reestr!$I9)+1)))*(Reestr!$E9-Reestr!$F9)/Reestr!$G9,2))-IF((MAX(0,MIN(Reestr!$G9,(YEAR(G$7)-YEAR(Reestr!$I9))*12+MONTH(G$7)-MONTH(Reestr!$I9)+1-1)))&gt;=Reestr!$G9,Reestr!$E9-Reestr!$F9,ROUND((MAX(0,MIN(Reestr!$G9,(YEAR(G$7)-YEAR(Reestr!$I9))*12+MONTH(G$7)-MONTH(Reestr!$I9)+1-1)))*(Reestr!$E9-Reestr!$F9)/Reestr!$G9,2)),2))</f>
        <v>333333.33</v>
      </c>
      <c r="H11" s="13" t="n">
        <f aca="false">IF(OR(Reestr!$E9="",Reestr!$H9=""),"",ROUND(IF((MAX(0,MIN(Reestr!$G9,(YEAR(H$7)-YEAR(Reestr!$I9))*12+MONTH(H$7)-MONTH(Reestr!$I9)+1)))&gt;=Reestr!$G9,Reestr!$E9-Reestr!$F9,ROUND((MAX(0,MIN(Reestr!$G9,(YEAR(H$7)-YEAR(Reestr!$I9))*12+MONTH(H$7)-MONTH(Reestr!$I9)+1)))*(Reestr!$E9-Reestr!$F9)/Reestr!$G9,2))-IF((MAX(0,MIN(Reestr!$G9,(YEAR(H$7)-YEAR(Reestr!$I9))*12+MONTH(H$7)-MONTH(Reestr!$I9)+1-1)))&gt;=Reestr!$G9,Reestr!$E9-Reestr!$F9,ROUND((MAX(0,MIN(Reestr!$G9,(YEAR(H$7)-YEAR(Reestr!$I9))*12+MONTH(H$7)-MONTH(Reestr!$I9)+1-1)))*(Reestr!$E9-Reestr!$F9)/Reestr!$G9,2)),2))</f>
        <v>333333.33</v>
      </c>
      <c r="I11" s="13" t="n">
        <f aca="false">IF(OR(Reestr!$E9="",Reestr!$H9=""),"",ROUND(IF((MAX(0,MIN(Reestr!$G9,(YEAR(I$7)-YEAR(Reestr!$I9))*12+MONTH(I$7)-MONTH(Reestr!$I9)+1)))&gt;=Reestr!$G9,Reestr!$E9-Reestr!$F9,ROUND((MAX(0,MIN(Reestr!$G9,(YEAR(I$7)-YEAR(Reestr!$I9))*12+MONTH(I$7)-MONTH(Reestr!$I9)+1)))*(Reestr!$E9-Reestr!$F9)/Reestr!$G9,2))-IF((MAX(0,MIN(Reestr!$G9,(YEAR(I$7)-YEAR(Reestr!$I9))*12+MONTH(I$7)-MONTH(Reestr!$I9)+1-1)))&gt;=Reestr!$G9,Reestr!$E9-Reestr!$F9,ROUND((MAX(0,MIN(Reestr!$G9,(YEAR(I$7)-YEAR(Reestr!$I9))*12+MONTH(I$7)-MONTH(Reestr!$I9)+1-1)))*(Reestr!$E9-Reestr!$F9)/Reestr!$G9,2)),2))</f>
        <v>333333.34</v>
      </c>
      <c r="J11" s="13" t="n">
        <f aca="false">IF(OR(Reestr!$E9="",Reestr!$H9=""),"",ROUND(IF((MAX(0,MIN(Reestr!$G9,(YEAR(J$7)-YEAR(Reestr!$I9))*12+MONTH(J$7)-MONTH(Reestr!$I9)+1)))&gt;=Reestr!$G9,Reestr!$E9-Reestr!$F9,ROUND((MAX(0,MIN(Reestr!$G9,(YEAR(J$7)-YEAR(Reestr!$I9))*12+MONTH(J$7)-MONTH(Reestr!$I9)+1)))*(Reestr!$E9-Reestr!$F9)/Reestr!$G9,2))-IF((MAX(0,MIN(Reestr!$G9,(YEAR(J$7)-YEAR(Reestr!$I9))*12+MONTH(J$7)-MONTH(Reestr!$I9)+1-1)))&gt;=Reestr!$G9,Reestr!$E9-Reestr!$F9,ROUND((MAX(0,MIN(Reestr!$G9,(YEAR(J$7)-YEAR(Reestr!$I9))*12+MONTH(J$7)-MONTH(Reestr!$I9)+1-1)))*(Reestr!$E9-Reestr!$F9)/Reestr!$G9,2)),2))</f>
        <v>333333.33</v>
      </c>
      <c r="K11" s="13" t="n">
        <f aca="false">IF(OR(Reestr!$E9="",Reestr!$H9=""),"",ROUND(IF((MAX(0,MIN(Reestr!$G9,(YEAR(K$7)-YEAR(Reestr!$I9))*12+MONTH(K$7)-MONTH(Reestr!$I9)+1)))&gt;=Reestr!$G9,Reestr!$E9-Reestr!$F9,ROUND((MAX(0,MIN(Reestr!$G9,(YEAR(K$7)-YEAR(Reestr!$I9))*12+MONTH(K$7)-MONTH(Reestr!$I9)+1)))*(Reestr!$E9-Reestr!$F9)/Reestr!$G9,2))-IF((MAX(0,MIN(Reestr!$G9,(YEAR(K$7)-YEAR(Reestr!$I9))*12+MONTH(K$7)-MONTH(Reestr!$I9)+1-1)))&gt;=Reestr!$G9,Reestr!$E9-Reestr!$F9,ROUND((MAX(0,MIN(Reestr!$G9,(YEAR(K$7)-YEAR(Reestr!$I9))*12+MONTH(K$7)-MONTH(Reestr!$I9)+1-1)))*(Reestr!$E9-Reestr!$F9)/Reestr!$G9,2)),2))</f>
        <v>333333.33</v>
      </c>
      <c r="L11" s="13" t="n">
        <f aca="false">IF(OR(Reestr!$E9="",Reestr!$H9=""),"",ROUND(IF((MAX(0,MIN(Reestr!$G9,(YEAR(L$7)-YEAR(Reestr!$I9))*12+MONTH(L$7)-MONTH(Reestr!$I9)+1)))&gt;=Reestr!$G9,Reestr!$E9-Reestr!$F9,ROUND((MAX(0,MIN(Reestr!$G9,(YEAR(L$7)-YEAR(Reestr!$I9))*12+MONTH(L$7)-MONTH(Reestr!$I9)+1)))*(Reestr!$E9-Reestr!$F9)/Reestr!$G9,2))-IF((MAX(0,MIN(Reestr!$G9,(YEAR(L$7)-YEAR(Reestr!$I9))*12+MONTH(L$7)-MONTH(Reestr!$I9)+1-1)))&gt;=Reestr!$G9,Reestr!$E9-Reestr!$F9,ROUND((MAX(0,MIN(Reestr!$G9,(YEAR(L$7)-YEAR(Reestr!$I9))*12+MONTH(L$7)-MONTH(Reestr!$I9)+1-1)))*(Reestr!$E9-Reestr!$F9)/Reestr!$G9,2)),2))</f>
        <v>333333.34</v>
      </c>
      <c r="M11" s="13" t="n">
        <f aca="false">IF(OR(Reestr!$E9="",Reestr!$H9=""),"",ROUND(IF((MAX(0,MIN(Reestr!$G9,(YEAR(M$7)-YEAR(Reestr!$I9))*12+MONTH(M$7)-MONTH(Reestr!$I9)+1)))&gt;=Reestr!$G9,Reestr!$E9-Reestr!$F9,ROUND((MAX(0,MIN(Reestr!$G9,(YEAR(M$7)-YEAR(Reestr!$I9))*12+MONTH(M$7)-MONTH(Reestr!$I9)+1)))*(Reestr!$E9-Reestr!$F9)/Reestr!$G9,2))-IF((MAX(0,MIN(Reestr!$G9,(YEAR(M$7)-YEAR(Reestr!$I9))*12+MONTH(M$7)-MONTH(Reestr!$I9)+1-1)))&gt;=Reestr!$G9,Reestr!$E9-Reestr!$F9,ROUND((MAX(0,MIN(Reestr!$G9,(YEAR(M$7)-YEAR(Reestr!$I9))*12+MONTH(M$7)-MONTH(Reestr!$I9)+1-1)))*(Reestr!$E9-Reestr!$F9)/Reestr!$G9,2)),2))</f>
        <v>333333.33</v>
      </c>
      <c r="N11" s="13" t="n">
        <f aca="false">IF(OR(Reestr!$E9="",Reestr!$H9=""),"",ROUND(IF((MAX(0,MIN(Reestr!$G9,(YEAR(N$7)-YEAR(Reestr!$I9))*12+MONTH(N$7)-MONTH(Reestr!$I9)+1)))&gt;=Reestr!$G9,Reestr!$E9-Reestr!$F9,ROUND((MAX(0,MIN(Reestr!$G9,(YEAR(N$7)-YEAR(Reestr!$I9))*12+MONTH(N$7)-MONTH(Reestr!$I9)+1)))*(Reestr!$E9-Reestr!$F9)/Reestr!$G9,2))-IF((MAX(0,MIN(Reestr!$G9,(YEAR(N$7)-YEAR(Reestr!$I9))*12+MONTH(N$7)-MONTH(Reestr!$I9)+1-1)))&gt;=Reestr!$G9,Reestr!$E9-Reestr!$F9,ROUND((MAX(0,MIN(Reestr!$G9,(YEAR(N$7)-YEAR(Reestr!$I9))*12+MONTH(N$7)-MONTH(Reestr!$I9)+1-1)))*(Reestr!$E9-Reestr!$F9)/Reestr!$G9,2)),2))</f>
        <v>333333.33</v>
      </c>
      <c r="O11" s="29" t="n">
        <f aca="false">IF(B11="","",SUM(C11:N11))</f>
        <v>4000000</v>
      </c>
    </row>
    <row r="12" customFormat="false" ht="15" hidden="false" customHeight="false" outlineLevel="0" collapsed="false">
      <c r="A12" s="23" t="n">
        <f aca="false">Reestr!A10</f>
        <v>4</v>
      </c>
      <c r="B12" s="5" t="str">
        <f aca="false">IF(Reestr!B10="","",Reestr!B10)</f>
        <v>1C dasturi litsenziyasi (NMA)</v>
      </c>
      <c r="C12" s="13" t="n">
        <f aca="false">IF(OR(Reestr!$E10="",Reestr!$H10=""),"",ROUND(IF((MAX(0,MIN(Reestr!$G10,(YEAR(C$7)-YEAR(Reestr!$I10))*12+MONTH(C$7)-MONTH(Reestr!$I10)+1)))&gt;=Reestr!$G10,Reestr!$E10-Reestr!$F10,ROUND((MAX(0,MIN(Reestr!$G10,(YEAR(C$7)-YEAR(Reestr!$I10))*12+MONTH(C$7)-MONTH(Reestr!$I10)+1)))*(Reestr!$E10-Reestr!$F10)/Reestr!$G10,2))-IF((MAX(0,MIN(Reestr!$G10,(YEAR(C$7)-YEAR(Reestr!$I10))*12+MONTH(C$7)-MONTH(Reestr!$I10)+1-1)))&gt;=Reestr!$G10,Reestr!$E10-Reestr!$F10,ROUND((MAX(0,MIN(Reestr!$G10,(YEAR(C$7)-YEAR(Reestr!$I10))*12+MONTH(C$7)-MONTH(Reestr!$I10)+1-1)))*(Reestr!$E10-Reestr!$F10)/Reestr!$G10,2)),2))</f>
        <v>0</v>
      </c>
      <c r="D12" s="13" t="n">
        <f aca="false">IF(OR(Reestr!$E10="",Reestr!$H10=""),"",ROUND(IF((MAX(0,MIN(Reestr!$G10,(YEAR(D$7)-YEAR(Reestr!$I10))*12+MONTH(D$7)-MONTH(Reestr!$I10)+1)))&gt;=Reestr!$G10,Reestr!$E10-Reestr!$F10,ROUND((MAX(0,MIN(Reestr!$G10,(YEAR(D$7)-YEAR(Reestr!$I10))*12+MONTH(D$7)-MONTH(Reestr!$I10)+1)))*(Reestr!$E10-Reestr!$F10)/Reestr!$G10,2))-IF((MAX(0,MIN(Reestr!$G10,(YEAR(D$7)-YEAR(Reestr!$I10))*12+MONTH(D$7)-MONTH(Reestr!$I10)+1-1)))&gt;=Reestr!$G10,Reestr!$E10-Reestr!$F10,ROUND((MAX(0,MIN(Reestr!$G10,(YEAR(D$7)-YEAR(Reestr!$I10))*12+MONTH(D$7)-MONTH(Reestr!$I10)+1-1)))*(Reestr!$E10-Reestr!$F10)/Reestr!$G10,2)),2))</f>
        <v>0</v>
      </c>
      <c r="E12" s="13" t="n">
        <f aca="false">IF(OR(Reestr!$E10="",Reestr!$H10=""),"",ROUND(IF((MAX(0,MIN(Reestr!$G10,(YEAR(E$7)-YEAR(Reestr!$I10))*12+MONTH(E$7)-MONTH(Reestr!$I10)+1)))&gt;=Reestr!$G10,Reestr!$E10-Reestr!$F10,ROUND((MAX(0,MIN(Reestr!$G10,(YEAR(E$7)-YEAR(Reestr!$I10))*12+MONTH(E$7)-MONTH(Reestr!$I10)+1)))*(Reestr!$E10-Reestr!$F10)/Reestr!$G10,2))-IF((MAX(0,MIN(Reestr!$G10,(YEAR(E$7)-YEAR(Reestr!$I10))*12+MONTH(E$7)-MONTH(Reestr!$I10)+1-1)))&gt;=Reestr!$G10,Reestr!$E10-Reestr!$F10,ROUND((MAX(0,MIN(Reestr!$G10,(YEAR(E$7)-YEAR(Reestr!$I10))*12+MONTH(E$7)-MONTH(Reestr!$I10)+1-1)))*(Reestr!$E10-Reestr!$F10)/Reestr!$G10,2)),2))</f>
        <v>0</v>
      </c>
      <c r="F12" s="13" t="n">
        <f aca="false">IF(OR(Reestr!$E10="",Reestr!$H10=""),"",ROUND(IF((MAX(0,MIN(Reestr!$G10,(YEAR(F$7)-YEAR(Reestr!$I10))*12+MONTH(F$7)-MONTH(Reestr!$I10)+1)))&gt;=Reestr!$G10,Reestr!$E10-Reestr!$F10,ROUND((MAX(0,MIN(Reestr!$G10,(YEAR(F$7)-YEAR(Reestr!$I10))*12+MONTH(F$7)-MONTH(Reestr!$I10)+1)))*(Reestr!$E10-Reestr!$F10)/Reestr!$G10,2))-IF((MAX(0,MIN(Reestr!$G10,(YEAR(F$7)-YEAR(Reestr!$I10))*12+MONTH(F$7)-MONTH(Reestr!$I10)+1-1)))&gt;=Reestr!$G10,Reestr!$E10-Reestr!$F10,ROUND((MAX(0,MIN(Reestr!$G10,(YEAR(F$7)-YEAR(Reestr!$I10))*12+MONTH(F$7)-MONTH(Reestr!$I10)+1-1)))*(Reestr!$E10-Reestr!$F10)/Reestr!$G10,2)),2))</f>
        <v>0</v>
      </c>
      <c r="G12" s="13" t="n">
        <f aca="false">IF(OR(Reestr!$E10="",Reestr!$H10=""),"",ROUND(IF((MAX(0,MIN(Reestr!$G10,(YEAR(G$7)-YEAR(Reestr!$I10))*12+MONTH(G$7)-MONTH(Reestr!$I10)+1)))&gt;=Reestr!$G10,Reestr!$E10-Reestr!$F10,ROUND((MAX(0,MIN(Reestr!$G10,(YEAR(G$7)-YEAR(Reestr!$I10))*12+MONTH(G$7)-MONTH(Reestr!$I10)+1)))*(Reestr!$E10-Reestr!$F10)/Reestr!$G10,2))-IF((MAX(0,MIN(Reestr!$G10,(YEAR(G$7)-YEAR(Reestr!$I10))*12+MONTH(G$7)-MONTH(Reestr!$I10)+1-1)))&gt;=Reestr!$G10,Reestr!$E10-Reestr!$F10,ROUND((MAX(0,MIN(Reestr!$G10,(YEAR(G$7)-YEAR(Reestr!$I10))*12+MONTH(G$7)-MONTH(Reestr!$I10)+1-1)))*(Reestr!$E10-Reestr!$F10)/Reestr!$G10,2)),2))</f>
        <v>0</v>
      </c>
      <c r="H12" s="13" t="n">
        <f aca="false">IF(OR(Reestr!$E10="",Reestr!$H10=""),"",ROUND(IF((MAX(0,MIN(Reestr!$G10,(YEAR(H$7)-YEAR(Reestr!$I10))*12+MONTH(H$7)-MONTH(Reestr!$I10)+1)))&gt;=Reestr!$G10,Reestr!$E10-Reestr!$F10,ROUND((MAX(0,MIN(Reestr!$G10,(YEAR(H$7)-YEAR(Reestr!$I10))*12+MONTH(H$7)-MONTH(Reestr!$I10)+1)))*(Reestr!$E10-Reestr!$F10)/Reestr!$G10,2))-IF((MAX(0,MIN(Reestr!$G10,(YEAR(H$7)-YEAR(Reestr!$I10))*12+MONTH(H$7)-MONTH(Reestr!$I10)+1-1)))&gt;=Reestr!$G10,Reestr!$E10-Reestr!$F10,ROUND((MAX(0,MIN(Reestr!$G10,(YEAR(H$7)-YEAR(Reestr!$I10))*12+MONTH(H$7)-MONTH(Reestr!$I10)+1-1)))*(Reestr!$E10-Reestr!$F10)/Reestr!$G10,2)),2))</f>
        <v>400000</v>
      </c>
      <c r="I12" s="13" t="n">
        <f aca="false">IF(OR(Reestr!$E10="",Reestr!$H10=""),"",ROUND(IF((MAX(0,MIN(Reestr!$G10,(YEAR(I$7)-YEAR(Reestr!$I10))*12+MONTH(I$7)-MONTH(Reestr!$I10)+1)))&gt;=Reestr!$G10,Reestr!$E10-Reestr!$F10,ROUND((MAX(0,MIN(Reestr!$G10,(YEAR(I$7)-YEAR(Reestr!$I10))*12+MONTH(I$7)-MONTH(Reestr!$I10)+1)))*(Reestr!$E10-Reestr!$F10)/Reestr!$G10,2))-IF((MAX(0,MIN(Reestr!$G10,(YEAR(I$7)-YEAR(Reestr!$I10))*12+MONTH(I$7)-MONTH(Reestr!$I10)+1-1)))&gt;=Reestr!$G10,Reestr!$E10-Reestr!$F10,ROUND((MAX(0,MIN(Reestr!$G10,(YEAR(I$7)-YEAR(Reestr!$I10))*12+MONTH(I$7)-MONTH(Reestr!$I10)+1-1)))*(Reestr!$E10-Reestr!$F10)/Reestr!$G10,2)),2))</f>
        <v>400000</v>
      </c>
      <c r="J12" s="13" t="n">
        <f aca="false">IF(OR(Reestr!$E10="",Reestr!$H10=""),"",ROUND(IF((MAX(0,MIN(Reestr!$G10,(YEAR(J$7)-YEAR(Reestr!$I10))*12+MONTH(J$7)-MONTH(Reestr!$I10)+1)))&gt;=Reestr!$G10,Reestr!$E10-Reestr!$F10,ROUND((MAX(0,MIN(Reestr!$G10,(YEAR(J$7)-YEAR(Reestr!$I10))*12+MONTH(J$7)-MONTH(Reestr!$I10)+1)))*(Reestr!$E10-Reestr!$F10)/Reestr!$G10,2))-IF((MAX(0,MIN(Reestr!$G10,(YEAR(J$7)-YEAR(Reestr!$I10))*12+MONTH(J$7)-MONTH(Reestr!$I10)+1-1)))&gt;=Reestr!$G10,Reestr!$E10-Reestr!$F10,ROUND((MAX(0,MIN(Reestr!$G10,(YEAR(J$7)-YEAR(Reestr!$I10))*12+MONTH(J$7)-MONTH(Reestr!$I10)+1-1)))*(Reestr!$E10-Reestr!$F10)/Reestr!$G10,2)),2))</f>
        <v>400000</v>
      </c>
      <c r="K12" s="13" t="n">
        <f aca="false">IF(OR(Reestr!$E10="",Reestr!$H10=""),"",ROUND(IF((MAX(0,MIN(Reestr!$G10,(YEAR(K$7)-YEAR(Reestr!$I10))*12+MONTH(K$7)-MONTH(Reestr!$I10)+1)))&gt;=Reestr!$G10,Reestr!$E10-Reestr!$F10,ROUND((MAX(0,MIN(Reestr!$G10,(YEAR(K$7)-YEAR(Reestr!$I10))*12+MONTH(K$7)-MONTH(Reestr!$I10)+1)))*(Reestr!$E10-Reestr!$F10)/Reestr!$G10,2))-IF((MAX(0,MIN(Reestr!$G10,(YEAR(K$7)-YEAR(Reestr!$I10))*12+MONTH(K$7)-MONTH(Reestr!$I10)+1-1)))&gt;=Reestr!$G10,Reestr!$E10-Reestr!$F10,ROUND((MAX(0,MIN(Reestr!$G10,(YEAR(K$7)-YEAR(Reestr!$I10))*12+MONTH(K$7)-MONTH(Reestr!$I10)+1-1)))*(Reestr!$E10-Reestr!$F10)/Reestr!$G10,2)),2))</f>
        <v>400000</v>
      </c>
      <c r="L12" s="13" t="n">
        <f aca="false">IF(OR(Reestr!$E10="",Reestr!$H10=""),"",ROUND(IF((MAX(0,MIN(Reestr!$G10,(YEAR(L$7)-YEAR(Reestr!$I10))*12+MONTH(L$7)-MONTH(Reestr!$I10)+1)))&gt;=Reestr!$G10,Reestr!$E10-Reestr!$F10,ROUND((MAX(0,MIN(Reestr!$G10,(YEAR(L$7)-YEAR(Reestr!$I10))*12+MONTH(L$7)-MONTH(Reestr!$I10)+1)))*(Reestr!$E10-Reestr!$F10)/Reestr!$G10,2))-IF((MAX(0,MIN(Reestr!$G10,(YEAR(L$7)-YEAR(Reestr!$I10))*12+MONTH(L$7)-MONTH(Reestr!$I10)+1-1)))&gt;=Reestr!$G10,Reestr!$E10-Reestr!$F10,ROUND((MAX(0,MIN(Reestr!$G10,(YEAR(L$7)-YEAR(Reestr!$I10))*12+MONTH(L$7)-MONTH(Reestr!$I10)+1-1)))*(Reestr!$E10-Reestr!$F10)/Reestr!$G10,2)),2))</f>
        <v>400000</v>
      </c>
      <c r="M12" s="13" t="n">
        <f aca="false">IF(OR(Reestr!$E10="",Reestr!$H10=""),"",ROUND(IF((MAX(0,MIN(Reestr!$G10,(YEAR(M$7)-YEAR(Reestr!$I10))*12+MONTH(M$7)-MONTH(Reestr!$I10)+1)))&gt;=Reestr!$G10,Reestr!$E10-Reestr!$F10,ROUND((MAX(0,MIN(Reestr!$G10,(YEAR(M$7)-YEAR(Reestr!$I10))*12+MONTH(M$7)-MONTH(Reestr!$I10)+1)))*(Reestr!$E10-Reestr!$F10)/Reestr!$G10,2))-IF((MAX(0,MIN(Reestr!$G10,(YEAR(M$7)-YEAR(Reestr!$I10))*12+MONTH(M$7)-MONTH(Reestr!$I10)+1-1)))&gt;=Reestr!$G10,Reestr!$E10-Reestr!$F10,ROUND((MAX(0,MIN(Reestr!$G10,(YEAR(M$7)-YEAR(Reestr!$I10))*12+MONTH(M$7)-MONTH(Reestr!$I10)+1-1)))*(Reestr!$E10-Reestr!$F10)/Reestr!$G10,2)),2))</f>
        <v>400000</v>
      </c>
      <c r="N12" s="13" t="n">
        <f aca="false">IF(OR(Reestr!$E10="",Reestr!$H10=""),"",ROUND(IF((MAX(0,MIN(Reestr!$G10,(YEAR(N$7)-YEAR(Reestr!$I10))*12+MONTH(N$7)-MONTH(Reestr!$I10)+1)))&gt;=Reestr!$G10,Reestr!$E10-Reestr!$F10,ROUND((MAX(0,MIN(Reestr!$G10,(YEAR(N$7)-YEAR(Reestr!$I10))*12+MONTH(N$7)-MONTH(Reestr!$I10)+1)))*(Reestr!$E10-Reestr!$F10)/Reestr!$G10,2))-IF((MAX(0,MIN(Reestr!$G10,(YEAR(N$7)-YEAR(Reestr!$I10))*12+MONTH(N$7)-MONTH(Reestr!$I10)+1-1)))&gt;=Reestr!$G10,Reestr!$E10-Reestr!$F10,ROUND((MAX(0,MIN(Reestr!$G10,(YEAR(N$7)-YEAR(Reestr!$I10))*12+MONTH(N$7)-MONTH(Reestr!$I10)+1-1)))*(Reestr!$E10-Reestr!$F10)/Reestr!$G10,2)),2))</f>
        <v>400000</v>
      </c>
      <c r="O12" s="29" t="n">
        <f aca="false">IF(B12="","",SUM(C12:N12))</f>
        <v>2800000</v>
      </c>
    </row>
    <row r="13" customFormat="false" ht="15" hidden="false" customHeight="false" outlineLevel="0" collapsed="false">
      <c r="A13" s="23" t="n">
        <f aca="false">Reestr!A11</f>
        <v>5</v>
      </c>
      <c r="B13" s="5" t="str">
        <f aca="false">IF(Reestr!B11="","",Reestr!B11)</f>
        <v>Printer Canon</v>
      </c>
      <c r="C13" s="13" t="n">
        <f aca="false">IF(OR(Reestr!$E11="",Reestr!$H11=""),"",ROUND(IF((MAX(0,MIN(Reestr!$G11,(YEAR(C$7)-YEAR(Reestr!$I11))*12+MONTH(C$7)-MONTH(Reestr!$I11)+1)))&gt;=Reestr!$G11,Reestr!$E11-Reestr!$F11,ROUND((MAX(0,MIN(Reestr!$G11,(YEAR(C$7)-YEAR(Reestr!$I11))*12+MONTH(C$7)-MONTH(Reestr!$I11)+1)))*(Reestr!$E11-Reestr!$F11)/Reestr!$G11,2))-IF((MAX(0,MIN(Reestr!$G11,(YEAR(C$7)-YEAR(Reestr!$I11))*12+MONTH(C$7)-MONTH(Reestr!$I11)+1-1)))&gt;=Reestr!$G11,Reestr!$E11-Reestr!$F11,ROUND((MAX(0,MIN(Reestr!$G11,(YEAR(C$7)-YEAR(Reestr!$I11))*12+MONTH(C$7)-MONTH(Reestr!$I11)+1-1)))*(Reestr!$E11-Reestr!$F11)/Reestr!$G11,2)),2))</f>
        <v>116666.67</v>
      </c>
      <c r="D13" s="13" t="n">
        <f aca="false">IF(OR(Reestr!$E11="",Reestr!$H11=""),"",ROUND(IF((MAX(0,MIN(Reestr!$G11,(YEAR(D$7)-YEAR(Reestr!$I11))*12+MONTH(D$7)-MONTH(Reestr!$I11)+1)))&gt;=Reestr!$G11,Reestr!$E11-Reestr!$F11,ROUND((MAX(0,MIN(Reestr!$G11,(YEAR(D$7)-YEAR(Reestr!$I11))*12+MONTH(D$7)-MONTH(Reestr!$I11)+1)))*(Reestr!$E11-Reestr!$F11)/Reestr!$G11,2))-IF((MAX(0,MIN(Reestr!$G11,(YEAR(D$7)-YEAR(Reestr!$I11))*12+MONTH(D$7)-MONTH(Reestr!$I11)+1-1)))&gt;=Reestr!$G11,Reestr!$E11-Reestr!$F11,ROUND((MAX(0,MIN(Reestr!$G11,(YEAR(D$7)-YEAR(Reestr!$I11))*12+MONTH(D$7)-MONTH(Reestr!$I11)+1-1)))*(Reestr!$E11-Reestr!$F11)/Reestr!$G11,2)),2))</f>
        <v>0</v>
      </c>
      <c r="E13" s="13" t="n">
        <f aca="false">IF(OR(Reestr!$E11="",Reestr!$H11=""),"",ROUND(IF((MAX(0,MIN(Reestr!$G11,(YEAR(E$7)-YEAR(Reestr!$I11))*12+MONTH(E$7)-MONTH(Reestr!$I11)+1)))&gt;=Reestr!$G11,Reestr!$E11-Reestr!$F11,ROUND((MAX(0,MIN(Reestr!$G11,(YEAR(E$7)-YEAR(Reestr!$I11))*12+MONTH(E$7)-MONTH(Reestr!$I11)+1)))*(Reestr!$E11-Reestr!$F11)/Reestr!$G11,2))-IF((MAX(0,MIN(Reestr!$G11,(YEAR(E$7)-YEAR(Reestr!$I11))*12+MONTH(E$7)-MONTH(Reestr!$I11)+1-1)))&gt;=Reestr!$G11,Reestr!$E11-Reestr!$F11,ROUND((MAX(0,MIN(Reestr!$G11,(YEAR(E$7)-YEAR(Reestr!$I11))*12+MONTH(E$7)-MONTH(Reestr!$I11)+1-1)))*(Reestr!$E11-Reestr!$F11)/Reestr!$G11,2)),2))</f>
        <v>0</v>
      </c>
      <c r="F13" s="13" t="n">
        <f aca="false">IF(OR(Reestr!$E11="",Reestr!$H11=""),"",ROUND(IF((MAX(0,MIN(Reestr!$G11,(YEAR(F$7)-YEAR(Reestr!$I11))*12+MONTH(F$7)-MONTH(Reestr!$I11)+1)))&gt;=Reestr!$G11,Reestr!$E11-Reestr!$F11,ROUND((MAX(0,MIN(Reestr!$G11,(YEAR(F$7)-YEAR(Reestr!$I11))*12+MONTH(F$7)-MONTH(Reestr!$I11)+1)))*(Reestr!$E11-Reestr!$F11)/Reestr!$G11,2))-IF((MAX(0,MIN(Reestr!$G11,(YEAR(F$7)-YEAR(Reestr!$I11))*12+MONTH(F$7)-MONTH(Reestr!$I11)+1-1)))&gt;=Reestr!$G11,Reestr!$E11-Reestr!$F11,ROUND((MAX(0,MIN(Reestr!$G11,(YEAR(F$7)-YEAR(Reestr!$I11))*12+MONTH(F$7)-MONTH(Reestr!$I11)+1-1)))*(Reestr!$E11-Reestr!$F11)/Reestr!$G11,2)),2))</f>
        <v>0</v>
      </c>
      <c r="G13" s="13" t="n">
        <f aca="false">IF(OR(Reestr!$E11="",Reestr!$H11=""),"",ROUND(IF((MAX(0,MIN(Reestr!$G11,(YEAR(G$7)-YEAR(Reestr!$I11))*12+MONTH(G$7)-MONTH(Reestr!$I11)+1)))&gt;=Reestr!$G11,Reestr!$E11-Reestr!$F11,ROUND((MAX(0,MIN(Reestr!$G11,(YEAR(G$7)-YEAR(Reestr!$I11))*12+MONTH(G$7)-MONTH(Reestr!$I11)+1)))*(Reestr!$E11-Reestr!$F11)/Reestr!$G11,2))-IF((MAX(0,MIN(Reestr!$G11,(YEAR(G$7)-YEAR(Reestr!$I11))*12+MONTH(G$7)-MONTH(Reestr!$I11)+1-1)))&gt;=Reestr!$G11,Reestr!$E11-Reestr!$F11,ROUND((MAX(0,MIN(Reestr!$G11,(YEAR(G$7)-YEAR(Reestr!$I11))*12+MONTH(G$7)-MONTH(Reestr!$I11)+1-1)))*(Reestr!$E11-Reestr!$F11)/Reestr!$G11,2)),2))</f>
        <v>0</v>
      </c>
      <c r="H13" s="13" t="n">
        <f aca="false">IF(OR(Reestr!$E11="",Reestr!$H11=""),"",ROUND(IF((MAX(0,MIN(Reestr!$G11,(YEAR(H$7)-YEAR(Reestr!$I11))*12+MONTH(H$7)-MONTH(Reestr!$I11)+1)))&gt;=Reestr!$G11,Reestr!$E11-Reestr!$F11,ROUND((MAX(0,MIN(Reestr!$G11,(YEAR(H$7)-YEAR(Reestr!$I11))*12+MONTH(H$7)-MONTH(Reestr!$I11)+1)))*(Reestr!$E11-Reestr!$F11)/Reestr!$G11,2))-IF((MAX(0,MIN(Reestr!$G11,(YEAR(H$7)-YEAR(Reestr!$I11))*12+MONTH(H$7)-MONTH(Reestr!$I11)+1-1)))&gt;=Reestr!$G11,Reestr!$E11-Reestr!$F11,ROUND((MAX(0,MIN(Reestr!$G11,(YEAR(H$7)-YEAR(Reestr!$I11))*12+MONTH(H$7)-MONTH(Reestr!$I11)+1-1)))*(Reestr!$E11-Reestr!$F11)/Reestr!$G11,2)),2))</f>
        <v>0</v>
      </c>
      <c r="I13" s="13" t="n">
        <f aca="false">IF(OR(Reestr!$E11="",Reestr!$H11=""),"",ROUND(IF((MAX(0,MIN(Reestr!$G11,(YEAR(I$7)-YEAR(Reestr!$I11))*12+MONTH(I$7)-MONTH(Reestr!$I11)+1)))&gt;=Reestr!$G11,Reestr!$E11-Reestr!$F11,ROUND((MAX(0,MIN(Reestr!$G11,(YEAR(I$7)-YEAR(Reestr!$I11))*12+MONTH(I$7)-MONTH(Reestr!$I11)+1)))*(Reestr!$E11-Reestr!$F11)/Reestr!$G11,2))-IF((MAX(0,MIN(Reestr!$G11,(YEAR(I$7)-YEAR(Reestr!$I11))*12+MONTH(I$7)-MONTH(Reestr!$I11)+1-1)))&gt;=Reestr!$G11,Reestr!$E11-Reestr!$F11,ROUND((MAX(0,MIN(Reestr!$G11,(YEAR(I$7)-YEAR(Reestr!$I11))*12+MONTH(I$7)-MONTH(Reestr!$I11)+1-1)))*(Reestr!$E11-Reestr!$F11)/Reestr!$G11,2)),2))</f>
        <v>0</v>
      </c>
      <c r="J13" s="13" t="n">
        <f aca="false">IF(OR(Reestr!$E11="",Reestr!$H11=""),"",ROUND(IF((MAX(0,MIN(Reestr!$G11,(YEAR(J$7)-YEAR(Reestr!$I11))*12+MONTH(J$7)-MONTH(Reestr!$I11)+1)))&gt;=Reestr!$G11,Reestr!$E11-Reestr!$F11,ROUND((MAX(0,MIN(Reestr!$G11,(YEAR(J$7)-YEAR(Reestr!$I11))*12+MONTH(J$7)-MONTH(Reestr!$I11)+1)))*(Reestr!$E11-Reestr!$F11)/Reestr!$G11,2))-IF((MAX(0,MIN(Reestr!$G11,(YEAR(J$7)-YEAR(Reestr!$I11))*12+MONTH(J$7)-MONTH(Reestr!$I11)+1-1)))&gt;=Reestr!$G11,Reestr!$E11-Reestr!$F11,ROUND((MAX(0,MIN(Reestr!$G11,(YEAR(J$7)-YEAR(Reestr!$I11))*12+MONTH(J$7)-MONTH(Reestr!$I11)+1-1)))*(Reestr!$E11-Reestr!$F11)/Reestr!$G11,2)),2))</f>
        <v>0</v>
      </c>
      <c r="K13" s="13" t="n">
        <f aca="false">IF(OR(Reestr!$E11="",Reestr!$H11=""),"",ROUND(IF((MAX(0,MIN(Reestr!$G11,(YEAR(K$7)-YEAR(Reestr!$I11))*12+MONTH(K$7)-MONTH(Reestr!$I11)+1)))&gt;=Reestr!$G11,Reestr!$E11-Reestr!$F11,ROUND((MAX(0,MIN(Reestr!$G11,(YEAR(K$7)-YEAR(Reestr!$I11))*12+MONTH(K$7)-MONTH(Reestr!$I11)+1)))*(Reestr!$E11-Reestr!$F11)/Reestr!$G11,2))-IF((MAX(0,MIN(Reestr!$G11,(YEAR(K$7)-YEAR(Reestr!$I11))*12+MONTH(K$7)-MONTH(Reestr!$I11)+1-1)))&gt;=Reestr!$G11,Reestr!$E11-Reestr!$F11,ROUND((MAX(0,MIN(Reestr!$G11,(YEAR(K$7)-YEAR(Reestr!$I11))*12+MONTH(K$7)-MONTH(Reestr!$I11)+1-1)))*(Reestr!$E11-Reestr!$F11)/Reestr!$G11,2)),2))</f>
        <v>0</v>
      </c>
      <c r="L13" s="13" t="n">
        <f aca="false">IF(OR(Reestr!$E11="",Reestr!$H11=""),"",ROUND(IF((MAX(0,MIN(Reestr!$G11,(YEAR(L$7)-YEAR(Reestr!$I11))*12+MONTH(L$7)-MONTH(Reestr!$I11)+1)))&gt;=Reestr!$G11,Reestr!$E11-Reestr!$F11,ROUND((MAX(0,MIN(Reestr!$G11,(YEAR(L$7)-YEAR(Reestr!$I11))*12+MONTH(L$7)-MONTH(Reestr!$I11)+1)))*(Reestr!$E11-Reestr!$F11)/Reestr!$G11,2))-IF((MAX(0,MIN(Reestr!$G11,(YEAR(L$7)-YEAR(Reestr!$I11))*12+MONTH(L$7)-MONTH(Reestr!$I11)+1-1)))&gt;=Reestr!$G11,Reestr!$E11-Reestr!$F11,ROUND((MAX(0,MIN(Reestr!$G11,(YEAR(L$7)-YEAR(Reestr!$I11))*12+MONTH(L$7)-MONTH(Reestr!$I11)+1-1)))*(Reestr!$E11-Reestr!$F11)/Reestr!$G11,2)),2))</f>
        <v>0</v>
      </c>
      <c r="M13" s="13" t="n">
        <f aca="false">IF(OR(Reestr!$E11="",Reestr!$H11=""),"",ROUND(IF((MAX(0,MIN(Reestr!$G11,(YEAR(M$7)-YEAR(Reestr!$I11))*12+MONTH(M$7)-MONTH(Reestr!$I11)+1)))&gt;=Reestr!$G11,Reestr!$E11-Reestr!$F11,ROUND((MAX(0,MIN(Reestr!$G11,(YEAR(M$7)-YEAR(Reestr!$I11))*12+MONTH(M$7)-MONTH(Reestr!$I11)+1)))*(Reestr!$E11-Reestr!$F11)/Reestr!$G11,2))-IF((MAX(0,MIN(Reestr!$G11,(YEAR(M$7)-YEAR(Reestr!$I11))*12+MONTH(M$7)-MONTH(Reestr!$I11)+1-1)))&gt;=Reestr!$G11,Reestr!$E11-Reestr!$F11,ROUND((MAX(0,MIN(Reestr!$G11,(YEAR(M$7)-YEAR(Reestr!$I11))*12+MONTH(M$7)-MONTH(Reestr!$I11)+1-1)))*(Reestr!$E11-Reestr!$F11)/Reestr!$G11,2)),2))</f>
        <v>0</v>
      </c>
      <c r="N13" s="13" t="n">
        <f aca="false">IF(OR(Reestr!$E11="",Reestr!$H11=""),"",ROUND(IF((MAX(0,MIN(Reestr!$G11,(YEAR(N$7)-YEAR(Reestr!$I11))*12+MONTH(N$7)-MONTH(Reestr!$I11)+1)))&gt;=Reestr!$G11,Reestr!$E11-Reestr!$F11,ROUND((MAX(0,MIN(Reestr!$G11,(YEAR(N$7)-YEAR(Reestr!$I11))*12+MONTH(N$7)-MONTH(Reestr!$I11)+1)))*(Reestr!$E11-Reestr!$F11)/Reestr!$G11,2))-IF((MAX(0,MIN(Reestr!$G11,(YEAR(N$7)-YEAR(Reestr!$I11))*12+MONTH(N$7)-MONTH(Reestr!$I11)+1-1)))&gt;=Reestr!$G11,Reestr!$E11-Reestr!$F11,ROUND((MAX(0,MIN(Reestr!$G11,(YEAR(N$7)-YEAR(Reestr!$I11))*12+MONTH(N$7)-MONTH(Reestr!$I11)+1-1)))*(Reestr!$E11-Reestr!$F11)/Reestr!$G11,2)),2))</f>
        <v>0</v>
      </c>
      <c r="O13" s="29" t="n">
        <f aca="false">IF(B13="","",SUM(C13:N13))</f>
        <v>116666.67</v>
      </c>
    </row>
    <row r="14" customFormat="false" ht="15" hidden="false" customHeight="false" outlineLevel="0" collapsed="false">
      <c r="A14" s="23" t="str">
        <f aca="false">Reestr!A12</f>
        <v/>
      </c>
      <c r="B14" s="5" t="str">
        <f aca="false">IF(Reestr!B12="","",Reestr!B12)</f>
        <v/>
      </c>
      <c r="C14" s="13" t="str">
        <f aca="false">IF(OR(Reestr!$E12="",Reestr!$H12=""),"",ROUND(IF((MAX(0,MIN(Reestr!$G12,(YEAR(C$7)-YEAR(Reestr!$I12))*12+MONTH(C$7)-MONTH(Reestr!$I12)+1)))&gt;=Reestr!$G12,Reestr!$E12-Reestr!$F12,ROUND((MAX(0,MIN(Reestr!$G12,(YEAR(C$7)-YEAR(Reestr!$I12))*12+MONTH(C$7)-MONTH(Reestr!$I12)+1)))*(Reestr!$E12-Reestr!$F12)/Reestr!$G12,2))-IF((MAX(0,MIN(Reestr!$G12,(YEAR(C$7)-YEAR(Reestr!$I12))*12+MONTH(C$7)-MONTH(Reestr!$I12)+1-1)))&gt;=Reestr!$G12,Reestr!$E12-Reestr!$F12,ROUND((MAX(0,MIN(Reestr!$G12,(YEAR(C$7)-YEAR(Reestr!$I12))*12+MONTH(C$7)-MONTH(Reestr!$I12)+1-1)))*(Reestr!$E12-Reestr!$F12)/Reestr!$G12,2)),2))</f>
        <v/>
      </c>
      <c r="D14" s="13" t="str">
        <f aca="false">IF(OR(Reestr!$E12="",Reestr!$H12=""),"",ROUND(IF((MAX(0,MIN(Reestr!$G12,(YEAR(D$7)-YEAR(Reestr!$I12))*12+MONTH(D$7)-MONTH(Reestr!$I12)+1)))&gt;=Reestr!$G12,Reestr!$E12-Reestr!$F12,ROUND((MAX(0,MIN(Reestr!$G12,(YEAR(D$7)-YEAR(Reestr!$I12))*12+MONTH(D$7)-MONTH(Reestr!$I12)+1)))*(Reestr!$E12-Reestr!$F12)/Reestr!$G12,2))-IF((MAX(0,MIN(Reestr!$G12,(YEAR(D$7)-YEAR(Reestr!$I12))*12+MONTH(D$7)-MONTH(Reestr!$I12)+1-1)))&gt;=Reestr!$G12,Reestr!$E12-Reestr!$F12,ROUND((MAX(0,MIN(Reestr!$G12,(YEAR(D$7)-YEAR(Reestr!$I12))*12+MONTH(D$7)-MONTH(Reestr!$I12)+1-1)))*(Reestr!$E12-Reestr!$F12)/Reestr!$G12,2)),2))</f>
        <v/>
      </c>
      <c r="E14" s="13" t="str">
        <f aca="false">IF(OR(Reestr!$E12="",Reestr!$H12=""),"",ROUND(IF((MAX(0,MIN(Reestr!$G12,(YEAR(E$7)-YEAR(Reestr!$I12))*12+MONTH(E$7)-MONTH(Reestr!$I12)+1)))&gt;=Reestr!$G12,Reestr!$E12-Reestr!$F12,ROUND((MAX(0,MIN(Reestr!$G12,(YEAR(E$7)-YEAR(Reestr!$I12))*12+MONTH(E$7)-MONTH(Reestr!$I12)+1)))*(Reestr!$E12-Reestr!$F12)/Reestr!$G12,2))-IF((MAX(0,MIN(Reestr!$G12,(YEAR(E$7)-YEAR(Reestr!$I12))*12+MONTH(E$7)-MONTH(Reestr!$I12)+1-1)))&gt;=Reestr!$G12,Reestr!$E12-Reestr!$F12,ROUND((MAX(0,MIN(Reestr!$G12,(YEAR(E$7)-YEAR(Reestr!$I12))*12+MONTH(E$7)-MONTH(Reestr!$I12)+1-1)))*(Reestr!$E12-Reestr!$F12)/Reestr!$G12,2)),2))</f>
        <v/>
      </c>
      <c r="F14" s="13" t="str">
        <f aca="false">IF(OR(Reestr!$E12="",Reestr!$H12=""),"",ROUND(IF((MAX(0,MIN(Reestr!$G12,(YEAR(F$7)-YEAR(Reestr!$I12))*12+MONTH(F$7)-MONTH(Reestr!$I12)+1)))&gt;=Reestr!$G12,Reestr!$E12-Reestr!$F12,ROUND((MAX(0,MIN(Reestr!$G12,(YEAR(F$7)-YEAR(Reestr!$I12))*12+MONTH(F$7)-MONTH(Reestr!$I12)+1)))*(Reestr!$E12-Reestr!$F12)/Reestr!$G12,2))-IF((MAX(0,MIN(Reestr!$G12,(YEAR(F$7)-YEAR(Reestr!$I12))*12+MONTH(F$7)-MONTH(Reestr!$I12)+1-1)))&gt;=Reestr!$G12,Reestr!$E12-Reestr!$F12,ROUND((MAX(0,MIN(Reestr!$G12,(YEAR(F$7)-YEAR(Reestr!$I12))*12+MONTH(F$7)-MONTH(Reestr!$I12)+1-1)))*(Reestr!$E12-Reestr!$F12)/Reestr!$G12,2)),2))</f>
        <v/>
      </c>
      <c r="G14" s="13" t="str">
        <f aca="false">IF(OR(Reestr!$E12="",Reestr!$H12=""),"",ROUND(IF((MAX(0,MIN(Reestr!$G12,(YEAR(G$7)-YEAR(Reestr!$I12))*12+MONTH(G$7)-MONTH(Reestr!$I12)+1)))&gt;=Reestr!$G12,Reestr!$E12-Reestr!$F12,ROUND((MAX(0,MIN(Reestr!$G12,(YEAR(G$7)-YEAR(Reestr!$I12))*12+MONTH(G$7)-MONTH(Reestr!$I12)+1)))*(Reestr!$E12-Reestr!$F12)/Reestr!$G12,2))-IF((MAX(0,MIN(Reestr!$G12,(YEAR(G$7)-YEAR(Reestr!$I12))*12+MONTH(G$7)-MONTH(Reestr!$I12)+1-1)))&gt;=Reestr!$G12,Reestr!$E12-Reestr!$F12,ROUND((MAX(0,MIN(Reestr!$G12,(YEAR(G$7)-YEAR(Reestr!$I12))*12+MONTH(G$7)-MONTH(Reestr!$I12)+1-1)))*(Reestr!$E12-Reestr!$F12)/Reestr!$G12,2)),2))</f>
        <v/>
      </c>
      <c r="H14" s="13" t="str">
        <f aca="false">IF(OR(Reestr!$E12="",Reestr!$H12=""),"",ROUND(IF((MAX(0,MIN(Reestr!$G12,(YEAR(H$7)-YEAR(Reestr!$I12))*12+MONTH(H$7)-MONTH(Reestr!$I12)+1)))&gt;=Reestr!$G12,Reestr!$E12-Reestr!$F12,ROUND((MAX(0,MIN(Reestr!$G12,(YEAR(H$7)-YEAR(Reestr!$I12))*12+MONTH(H$7)-MONTH(Reestr!$I12)+1)))*(Reestr!$E12-Reestr!$F12)/Reestr!$G12,2))-IF((MAX(0,MIN(Reestr!$G12,(YEAR(H$7)-YEAR(Reestr!$I12))*12+MONTH(H$7)-MONTH(Reestr!$I12)+1-1)))&gt;=Reestr!$G12,Reestr!$E12-Reestr!$F12,ROUND((MAX(0,MIN(Reestr!$G12,(YEAR(H$7)-YEAR(Reestr!$I12))*12+MONTH(H$7)-MONTH(Reestr!$I12)+1-1)))*(Reestr!$E12-Reestr!$F12)/Reestr!$G12,2)),2))</f>
        <v/>
      </c>
      <c r="I14" s="13" t="str">
        <f aca="false">IF(OR(Reestr!$E12="",Reestr!$H12=""),"",ROUND(IF((MAX(0,MIN(Reestr!$G12,(YEAR(I$7)-YEAR(Reestr!$I12))*12+MONTH(I$7)-MONTH(Reestr!$I12)+1)))&gt;=Reestr!$G12,Reestr!$E12-Reestr!$F12,ROUND((MAX(0,MIN(Reestr!$G12,(YEAR(I$7)-YEAR(Reestr!$I12))*12+MONTH(I$7)-MONTH(Reestr!$I12)+1)))*(Reestr!$E12-Reestr!$F12)/Reestr!$G12,2))-IF((MAX(0,MIN(Reestr!$G12,(YEAR(I$7)-YEAR(Reestr!$I12))*12+MONTH(I$7)-MONTH(Reestr!$I12)+1-1)))&gt;=Reestr!$G12,Reestr!$E12-Reestr!$F12,ROUND((MAX(0,MIN(Reestr!$G12,(YEAR(I$7)-YEAR(Reestr!$I12))*12+MONTH(I$7)-MONTH(Reestr!$I12)+1-1)))*(Reestr!$E12-Reestr!$F12)/Reestr!$G12,2)),2))</f>
        <v/>
      </c>
      <c r="J14" s="13" t="str">
        <f aca="false">IF(OR(Reestr!$E12="",Reestr!$H12=""),"",ROUND(IF((MAX(0,MIN(Reestr!$G12,(YEAR(J$7)-YEAR(Reestr!$I12))*12+MONTH(J$7)-MONTH(Reestr!$I12)+1)))&gt;=Reestr!$G12,Reestr!$E12-Reestr!$F12,ROUND((MAX(0,MIN(Reestr!$G12,(YEAR(J$7)-YEAR(Reestr!$I12))*12+MONTH(J$7)-MONTH(Reestr!$I12)+1)))*(Reestr!$E12-Reestr!$F12)/Reestr!$G12,2))-IF((MAX(0,MIN(Reestr!$G12,(YEAR(J$7)-YEAR(Reestr!$I12))*12+MONTH(J$7)-MONTH(Reestr!$I12)+1-1)))&gt;=Reestr!$G12,Reestr!$E12-Reestr!$F12,ROUND((MAX(0,MIN(Reestr!$G12,(YEAR(J$7)-YEAR(Reestr!$I12))*12+MONTH(J$7)-MONTH(Reestr!$I12)+1-1)))*(Reestr!$E12-Reestr!$F12)/Reestr!$G12,2)),2))</f>
        <v/>
      </c>
      <c r="K14" s="13" t="str">
        <f aca="false">IF(OR(Reestr!$E12="",Reestr!$H12=""),"",ROUND(IF((MAX(0,MIN(Reestr!$G12,(YEAR(K$7)-YEAR(Reestr!$I12))*12+MONTH(K$7)-MONTH(Reestr!$I12)+1)))&gt;=Reestr!$G12,Reestr!$E12-Reestr!$F12,ROUND((MAX(0,MIN(Reestr!$G12,(YEAR(K$7)-YEAR(Reestr!$I12))*12+MONTH(K$7)-MONTH(Reestr!$I12)+1)))*(Reestr!$E12-Reestr!$F12)/Reestr!$G12,2))-IF((MAX(0,MIN(Reestr!$G12,(YEAR(K$7)-YEAR(Reestr!$I12))*12+MONTH(K$7)-MONTH(Reestr!$I12)+1-1)))&gt;=Reestr!$G12,Reestr!$E12-Reestr!$F12,ROUND((MAX(0,MIN(Reestr!$G12,(YEAR(K$7)-YEAR(Reestr!$I12))*12+MONTH(K$7)-MONTH(Reestr!$I12)+1-1)))*(Reestr!$E12-Reestr!$F12)/Reestr!$G12,2)),2))</f>
        <v/>
      </c>
      <c r="L14" s="13" t="str">
        <f aca="false">IF(OR(Reestr!$E12="",Reestr!$H12=""),"",ROUND(IF((MAX(0,MIN(Reestr!$G12,(YEAR(L$7)-YEAR(Reestr!$I12))*12+MONTH(L$7)-MONTH(Reestr!$I12)+1)))&gt;=Reestr!$G12,Reestr!$E12-Reestr!$F12,ROUND((MAX(0,MIN(Reestr!$G12,(YEAR(L$7)-YEAR(Reestr!$I12))*12+MONTH(L$7)-MONTH(Reestr!$I12)+1)))*(Reestr!$E12-Reestr!$F12)/Reestr!$G12,2))-IF((MAX(0,MIN(Reestr!$G12,(YEAR(L$7)-YEAR(Reestr!$I12))*12+MONTH(L$7)-MONTH(Reestr!$I12)+1-1)))&gt;=Reestr!$G12,Reestr!$E12-Reestr!$F12,ROUND((MAX(0,MIN(Reestr!$G12,(YEAR(L$7)-YEAR(Reestr!$I12))*12+MONTH(L$7)-MONTH(Reestr!$I12)+1-1)))*(Reestr!$E12-Reestr!$F12)/Reestr!$G12,2)),2))</f>
        <v/>
      </c>
      <c r="M14" s="13" t="str">
        <f aca="false">IF(OR(Reestr!$E12="",Reestr!$H12=""),"",ROUND(IF((MAX(0,MIN(Reestr!$G12,(YEAR(M$7)-YEAR(Reestr!$I12))*12+MONTH(M$7)-MONTH(Reestr!$I12)+1)))&gt;=Reestr!$G12,Reestr!$E12-Reestr!$F12,ROUND((MAX(0,MIN(Reestr!$G12,(YEAR(M$7)-YEAR(Reestr!$I12))*12+MONTH(M$7)-MONTH(Reestr!$I12)+1)))*(Reestr!$E12-Reestr!$F12)/Reestr!$G12,2))-IF((MAX(0,MIN(Reestr!$G12,(YEAR(M$7)-YEAR(Reestr!$I12))*12+MONTH(M$7)-MONTH(Reestr!$I12)+1-1)))&gt;=Reestr!$G12,Reestr!$E12-Reestr!$F12,ROUND((MAX(0,MIN(Reestr!$G12,(YEAR(M$7)-YEAR(Reestr!$I12))*12+MONTH(M$7)-MONTH(Reestr!$I12)+1-1)))*(Reestr!$E12-Reestr!$F12)/Reestr!$G12,2)),2))</f>
        <v/>
      </c>
      <c r="N14" s="13" t="str">
        <f aca="false">IF(OR(Reestr!$E12="",Reestr!$H12=""),"",ROUND(IF((MAX(0,MIN(Reestr!$G12,(YEAR(N$7)-YEAR(Reestr!$I12))*12+MONTH(N$7)-MONTH(Reestr!$I12)+1)))&gt;=Reestr!$G12,Reestr!$E12-Reestr!$F12,ROUND((MAX(0,MIN(Reestr!$G12,(YEAR(N$7)-YEAR(Reestr!$I12))*12+MONTH(N$7)-MONTH(Reestr!$I12)+1)))*(Reestr!$E12-Reestr!$F12)/Reestr!$G12,2))-IF((MAX(0,MIN(Reestr!$G12,(YEAR(N$7)-YEAR(Reestr!$I12))*12+MONTH(N$7)-MONTH(Reestr!$I12)+1-1)))&gt;=Reestr!$G12,Reestr!$E12-Reestr!$F12,ROUND((MAX(0,MIN(Reestr!$G12,(YEAR(N$7)-YEAR(Reestr!$I12))*12+MONTH(N$7)-MONTH(Reestr!$I12)+1-1)))*(Reestr!$E12-Reestr!$F12)/Reestr!$G12,2)),2))</f>
        <v/>
      </c>
      <c r="O14" s="29" t="str">
        <f aca="false">IF(B14="","",SUM(C14:N14))</f>
        <v/>
      </c>
    </row>
    <row r="15" customFormat="false" ht="15" hidden="false" customHeight="false" outlineLevel="0" collapsed="false">
      <c r="A15" s="23" t="str">
        <f aca="false">Reestr!A13</f>
        <v/>
      </c>
      <c r="B15" s="5" t="str">
        <f aca="false">IF(Reestr!B13="","",Reestr!B13)</f>
        <v/>
      </c>
      <c r="C15" s="13" t="str">
        <f aca="false">IF(OR(Reestr!$E13="",Reestr!$H13=""),"",ROUND(IF((MAX(0,MIN(Reestr!$G13,(YEAR(C$7)-YEAR(Reestr!$I13))*12+MONTH(C$7)-MONTH(Reestr!$I13)+1)))&gt;=Reestr!$G13,Reestr!$E13-Reestr!$F13,ROUND((MAX(0,MIN(Reestr!$G13,(YEAR(C$7)-YEAR(Reestr!$I13))*12+MONTH(C$7)-MONTH(Reestr!$I13)+1)))*(Reestr!$E13-Reestr!$F13)/Reestr!$G13,2))-IF((MAX(0,MIN(Reestr!$G13,(YEAR(C$7)-YEAR(Reestr!$I13))*12+MONTH(C$7)-MONTH(Reestr!$I13)+1-1)))&gt;=Reestr!$G13,Reestr!$E13-Reestr!$F13,ROUND((MAX(0,MIN(Reestr!$G13,(YEAR(C$7)-YEAR(Reestr!$I13))*12+MONTH(C$7)-MONTH(Reestr!$I13)+1-1)))*(Reestr!$E13-Reestr!$F13)/Reestr!$G13,2)),2))</f>
        <v/>
      </c>
      <c r="D15" s="13" t="str">
        <f aca="false">IF(OR(Reestr!$E13="",Reestr!$H13=""),"",ROUND(IF((MAX(0,MIN(Reestr!$G13,(YEAR(D$7)-YEAR(Reestr!$I13))*12+MONTH(D$7)-MONTH(Reestr!$I13)+1)))&gt;=Reestr!$G13,Reestr!$E13-Reestr!$F13,ROUND((MAX(0,MIN(Reestr!$G13,(YEAR(D$7)-YEAR(Reestr!$I13))*12+MONTH(D$7)-MONTH(Reestr!$I13)+1)))*(Reestr!$E13-Reestr!$F13)/Reestr!$G13,2))-IF((MAX(0,MIN(Reestr!$G13,(YEAR(D$7)-YEAR(Reestr!$I13))*12+MONTH(D$7)-MONTH(Reestr!$I13)+1-1)))&gt;=Reestr!$G13,Reestr!$E13-Reestr!$F13,ROUND((MAX(0,MIN(Reestr!$G13,(YEAR(D$7)-YEAR(Reestr!$I13))*12+MONTH(D$7)-MONTH(Reestr!$I13)+1-1)))*(Reestr!$E13-Reestr!$F13)/Reestr!$G13,2)),2))</f>
        <v/>
      </c>
      <c r="E15" s="13" t="str">
        <f aca="false">IF(OR(Reestr!$E13="",Reestr!$H13=""),"",ROUND(IF((MAX(0,MIN(Reestr!$G13,(YEAR(E$7)-YEAR(Reestr!$I13))*12+MONTH(E$7)-MONTH(Reestr!$I13)+1)))&gt;=Reestr!$G13,Reestr!$E13-Reestr!$F13,ROUND((MAX(0,MIN(Reestr!$G13,(YEAR(E$7)-YEAR(Reestr!$I13))*12+MONTH(E$7)-MONTH(Reestr!$I13)+1)))*(Reestr!$E13-Reestr!$F13)/Reestr!$G13,2))-IF((MAX(0,MIN(Reestr!$G13,(YEAR(E$7)-YEAR(Reestr!$I13))*12+MONTH(E$7)-MONTH(Reestr!$I13)+1-1)))&gt;=Reestr!$G13,Reestr!$E13-Reestr!$F13,ROUND((MAX(0,MIN(Reestr!$G13,(YEAR(E$7)-YEAR(Reestr!$I13))*12+MONTH(E$7)-MONTH(Reestr!$I13)+1-1)))*(Reestr!$E13-Reestr!$F13)/Reestr!$G13,2)),2))</f>
        <v/>
      </c>
      <c r="F15" s="13" t="str">
        <f aca="false">IF(OR(Reestr!$E13="",Reestr!$H13=""),"",ROUND(IF((MAX(0,MIN(Reestr!$G13,(YEAR(F$7)-YEAR(Reestr!$I13))*12+MONTH(F$7)-MONTH(Reestr!$I13)+1)))&gt;=Reestr!$G13,Reestr!$E13-Reestr!$F13,ROUND((MAX(0,MIN(Reestr!$G13,(YEAR(F$7)-YEAR(Reestr!$I13))*12+MONTH(F$7)-MONTH(Reestr!$I13)+1)))*(Reestr!$E13-Reestr!$F13)/Reestr!$G13,2))-IF((MAX(0,MIN(Reestr!$G13,(YEAR(F$7)-YEAR(Reestr!$I13))*12+MONTH(F$7)-MONTH(Reestr!$I13)+1-1)))&gt;=Reestr!$G13,Reestr!$E13-Reestr!$F13,ROUND((MAX(0,MIN(Reestr!$G13,(YEAR(F$7)-YEAR(Reestr!$I13))*12+MONTH(F$7)-MONTH(Reestr!$I13)+1-1)))*(Reestr!$E13-Reestr!$F13)/Reestr!$G13,2)),2))</f>
        <v/>
      </c>
      <c r="G15" s="13" t="str">
        <f aca="false">IF(OR(Reestr!$E13="",Reestr!$H13=""),"",ROUND(IF((MAX(0,MIN(Reestr!$G13,(YEAR(G$7)-YEAR(Reestr!$I13))*12+MONTH(G$7)-MONTH(Reestr!$I13)+1)))&gt;=Reestr!$G13,Reestr!$E13-Reestr!$F13,ROUND((MAX(0,MIN(Reestr!$G13,(YEAR(G$7)-YEAR(Reestr!$I13))*12+MONTH(G$7)-MONTH(Reestr!$I13)+1)))*(Reestr!$E13-Reestr!$F13)/Reestr!$G13,2))-IF((MAX(0,MIN(Reestr!$G13,(YEAR(G$7)-YEAR(Reestr!$I13))*12+MONTH(G$7)-MONTH(Reestr!$I13)+1-1)))&gt;=Reestr!$G13,Reestr!$E13-Reestr!$F13,ROUND((MAX(0,MIN(Reestr!$G13,(YEAR(G$7)-YEAR(Reestr!$I13))*12+MONTH(G$7)-MONTH(Reestr!$I13)+1-1)))*(Reestr!$E13-Reestr!$F13)/Reestr!$G13,2)),2))</f>
        <v/>
      </c>
      <c r="H15" s="13" t="str">
        <f aca="false">IF(OR(Reestr!$E13="",Reestr!$H13=""),"",ROUND(IF((MAX(0,MIN(Reestr!$G13,(YEAR(H$7)-YEAR(Reestr!$I13))*12+MONTH(H$7)-MONTH(Reestr!$I13)+1)))&gt;=Reestr!$G13,Reestr!$E13-Reestr!$F13,ROUND((MAX(0,MIN(Reestr!$G13,(YEAR(H$7)-YEAR(Reestr!$I13))*12+MONTH(H$7)-MONTH(Reestr!$I13)+1)))*(Reestr!$E13-Reestr!$F13)/Reestr!$G13,2))-IF((MAX(0,MIN(Reestr!$G13,(YEAR(H$7)-YEAR(Reestr!$I13))*12+MONTH(H$7)-MONTH(Reestr!$I13)+1-1)))&gt;=Reestr!$G13,Reestr!$E13-Reestr!$F13,ROUND((MAX(0,MIN(Reestr!$G13,(YEAR(H$7)-YEAR(Reestr!$I13))*12+MONTH(H$7)-MONTH(Reestr!$I13)+1-1)))*(Reestr!$E13-Reestr!$F13)/Reestr!$G13,2)),2))</f>
        <v/>
      </c>
      <c r="I15" s="13" t="str">
        <f aca="false">IF(OR(Reestr!$E13="",Reestr!$H13=""),"",ROUND(IF((MAX(0,MIN(Reestr!$G13,(YEAR(I$7)-YEAR(Reestr!$I13))*12+MONTH(I$7)-MONTH(Reestr!$I13)+1)))&gt;=Reestr!$G13,Reestr!$E13-Reestr!$F13,ROUND((MAX(0,MIN(Reestr!$G13,(YEAR(I$7)-YEAR(Reestr!$I13))*12+MONTH(I$7)-MONTH(Reestr!$I13)+1)))*(Reestr!$E13-Reestr!$F13)/Reestr!$G13,2))-IF((MAX(0,MIN(Reestr!$G13,(YEAR(I$7)-YEAR(Reestr!$I13))*12+MONTH(I$7)-MONTH(Reestr!$I13)+1-1)))&gt;=Reestr!$G13,Reestr!$E13-Reestr!$F13,ROUND((MAX(0,MIN(Reestr!$G13,(YEAR(I$7)-YEAR(Reestr!$I13))*12+MONTH(I$7)-MONTH(Reestr!$I13)+1-1)))*(Reestr!$E13-Reestr!$F13)/Reestr!$G13,2)),2))</f>
        <v/>
      </c>
      <c r="J15" s="13" t="str">
        <f aca="false">IF(OR(Reestr!$E13="",Reestr!$H13=""),"",ROUND(IF((MAX(0,MIN(Reestr!$G13,(YEAR(J$7)-YEAR(Reestr!$I13))*12+MONTH(J$7)-MONTH(Reestr!$I13)+1)))&gt;=Reestr!$G13,Reestr!$E13-Reestr!$F13,ROUND((MAX(0,MIN(Reestr!$G13,(YEAR(J$7)-YEAR(Reestr!$I13))*12+MONTH(J$7)-MONTH(Reestr!$I13)+1)))*(Reestr!$E13-Reestr!$F13)/Reestr!$G13,2))-IF((MAX(0,MIN(Reestr!$G13,(YEAR(J$7)-YEAR(Reestr!$I13))*12+MONTH(J$7)-MONTH(Reestr!$I13)+1-1)))&gt;=Reestr!$G13,Reestr!$E13-Reestr!$F13,ROUND((MAX(0,MIN(Reestr!$G13,(YEAR(J$7)-YEAR(Reestr!$I13))*12+MONTH(J$7)-MONTH(Reestr!$I13)+1-1)))*(Reestr!$E13-Reestr!$F13)/Reestr!$G13,2)),2))</f>
        <v/>
      </c>
      <c r="K15" s="13" t="str">
        <f aca="false">IF(OR(Reestr!$E13="",Reestr!$H13=""),"",ROUND(IF((MAX(0,MIN(Reestr!$G13,(YEAR(K$7)-YEAR(Reestr!$I13))*12+MONTH(K$7)-MONTH(Reestr!$I13)+1)))&gt;=Reestr!$G13,Reestr!$E13-Reestr!$F13,ROUND((MAX(0,MIN(Reestr!$G13,(YEAR(K$7)-YEAR(Reestr!$I13))*12+MONTH(K$7)-MONTH(Reestr!$I13)+1)))*(Reestr!$E13-Reestr!$F13)/Reestr!$G13,2))-IF((MAX(0,MIN(Reestr!$G13,(YEAR(K$7)-YEAR(Reestr!$I13))*12+MONTH(K$7)-MONTH(Reestr!$I13)+1-1)))&gt;=Reestr!$G13,Reestr!$E13-Reestr!$F13,ROUND((MAX(0,MIN(Reestr!$G13,(YEAR(K$7)-YEAR(Reestr!$I13))*12+MONTH(K$7)-MONTH(Reestr!$I13)+1-1)))*(Reestr!$E13-Reestr!$F13)/Reestr!$G13,2)),2))</f>
        <v/>
      </c>
      <c r="L15" s="13" t="str">
        <f aca="false">IF(OR(Reestr!$E13="",Reestr!$H13=""),"",ROUND(IF((MAX(0,MIN(Reestr!$G13,(YEAR(L$7)-YEAR(Reestr!$I13))*12+MONTH(L$7)-MONTH(Reestr!$I13)+1)))&gt;=Reestr!$G13,Reestr!$E13-Reestr!$F13,ROUND((MAX(0,MIN(Reestr!$G13,(YEAR(L$7)-YEAR(Reestr!$I13))*12+MONTH(L$7)-MONTH(Reestr!$I13)+1)))*(Reestr!$E13-Reestr!$F13)/Reestr!$G13,2))-IF((MAX(0,MIN(Reestr!$G13,(YEAR(L$7)-YEAR(Reestr!$I13))*12+MONTH(L$7)-MONTH(Reestr!$I13)+1-1)))&gt;=Reestr!$G13,Reestr!$E13-Reestr!$F13,ROUND((MAX(0,MIN(Reestr!$G13,(YEAR(L$7)-YEAR(Reestr!$I13))*12+MONTH(L$7)-MONTH(Reestr!$I13)+1-1)))*(Reestr!$E13-Reestr!$F13)/Reestr!$G13,2)),2))</f>
        <v/>
      </c>
      <c r="M15" s="13" t="str">
        <f aca="false">IF(OR(Reestr!$E13="",Reestr!$H13=""),"",ROUND(IF((MAX(0,MIN(Reestr!$G13,(YEAR(M$7)-YEAR(Reestr!$I13))*12+MONTH(M$7)-MONTH(Reestr!$I13)+1)))&gt;=Reestr!$G13,Reestr!$E13-Reestr!$F13,ROUND((MAX(0,MIN(Reestr!$G13,(YEAR(M$7)-YEAR(Reestr!$I13))*12+MONTH(M$7)-MONTH(Reestr!$I13)+1)))*(Reestr!$E13-Reestr!$F13)/Reestr!$G13,2))-IF((MAX(0,MIN(Reestr!$G13,(YEAR(M$7)-YEAR(Reestr!$I13))*12+MONTH(M$7)-MONTH(Reestr!$I13)+1-1)))&gt;=Reestr!$G13,Reestr!$E13-Reestr!$F13,ROUND((MAX(0,MIN(Reestr!$G13,(YEAR(M$7)-YEAR(Reestr!$I13))*12+MONTH(M$7)-MONTH(Reestr!$I13)+1-1)))*(Reestr!$E13-Reestr!$F13)/Reestr!$G13,2)),2))</f>
        <v/>
      </c>
      <c r="N15" s="13" t="str">
        <f aca="false">IF(OR(Reestr!$E13="",Reestr!$H13=""),"",ROUND(IF((MAX(0,MIN(Reestr!$G13,(YEAR(N$7)-YEAR(Reestr!$I13))*12+MONTH(N$7)-MONTH(Reestr!$I13)+1)))&gt;=Reestr!$G13,Reestr!$E13-Reestr!$F13,ROUND((MAX(0,MIN(Reestr!$G13,(YEAR(N$7)-YEAR(Reestr!$I13))*12+MONTH(N$7)-MONTH(Reestr!$I13)+1)))*(Reestr!$E13-Reestr!$F13)/Reestr!$G13,2))-IF((MAX(0,MIN(Reestr!$G13,(YEAR(N$7)-YEAR(Reestr!$I13))*12+MONTH(N$7)-MONTH(Reestr!$I13)+1-1)))&gt;=Reestr!$G13,Reestr!$E13-Reestr!$F13,ROUND((MAX(0,MIN(Reestr!$G13,(YEAR(N$7)-YEAR(Reestr!$I13))*12+MONTH(N$7)-MONTH(Reestr!$I13)+1-1)))*(Reestr!$E13-Reestr!$F13)/Reestr!$G13,2)),2))</f>
        <v/>
      </c>
      <c r="O15" s="29" t="str">
        <f aca="false">IF(B15="","",SUM(C15:N15))</f>
        <v/>
      </c>
    </row>
    <row r="16" customFormat="false" ht="15" hidden="false" customHeight="false" outlineLevel="0" collapsed="false">
      <c r="A16" s="23" t="str">
        <f aca="false">Reestr!A14</f>
        <v/>
      </c>
      <c r="B16" s="5" t="str">
        <f aca="false">IF(Reestr!B14="","",Reestr!B14)</f>
        <v/>
      </c>
      <c r="C16" s="13" t="str">
        <f aca="false">IF(OR(Reestr!$E14="",Reestr!$H14=""),"",ROUND(IF((MAX(0,MIN(Reestr!$G14,(YEAR(C$7)-YEAR(Reestr!$I14))*12+MONTH(C$7)-MONTH(Reestr!$I14)+1)))&gt;=Reestr!$G14,Reestr!$E14-Reestr!$F14,ROUND((MAX(0,MIN(Reestr!$G14,(YEAR(C$7)-YEAR(Reestr!$I14))*12+MONTH(C$7)-MONTH(Reestr!$I14)+1)))*(Reestr!$E14-Reestr!$F14)/Reestr!$G14,2))-IF((MAX(0,MIN(Reestr!$G14,(YEAR(C$7)-YEAR(Reestr!$I14))*12+MONTH(C$7)-MONTH(Reestr!$I14)+1-1)))&gt;=Reestr!$G14,Reestr!$E14-Reestr!$F14,ROUND((MAX(0,MIN(Reestr!$G14,(YEAR(C$7)-YEAR(Reestr!$I14))*12+MONTH(C$7)-MONTH(Reestr!$I14)+1-1)))*(Reestr!$E14-Reestr!$F14)/Reestr!$G14,2)),2))</f>
        <v/>
      </c>
      <c r="D16" s="13" t="str">
        <f aca="false">IF(OR(Reestr!$E14="",Reestr!$H14=""),"",ROUND(IF((MAX(0,MIN(Reestr!$G14,(YEAR(D$7)-YEAR(Reestr!$I14))*12+MONTH(D$7)-MONTH(Reestr!$I14)+1)))&gt;=Reestr!$G14,Reestr!$E14-Reestr!$F14,ROUND((MAX(0,MIN(Reestr!$G14,(YEAR(D$7)-YEAR(Reestr!$I14))*12+MONTH(D$7)-MONTH(Reestr!$I14)+1)))*(Reestr!$E14-Reestr!$F14)/Reestr!$G14,2))-IF((MAX(0,MIN(Reestr!$G14,(YEAR(D$7)-YEAR(Reestr!$I14))*12+MONTH(D$7)-MONTH(Reestr!$I14)+1-1)))&gt;=Reestr!$G14,Reestr!$E14-Reestr!$F14,ROUND((MAX(0,MIN(Reestr!$G14,(YEAR(D$7)-YEAR(Reestr!$I14))*12+MONTH(D$7)-MONTH(Reestr!$I14)+1-1)))*(Reestr!$E14-Reestr!$F14)/Reestr!$G14,2)),2))</f>
        <v/>
      </c>
      <c r="E16" s="13" t="str">
        <f aca="false">IF(OR(Reestr!$E14="",Reestr!$H14=""),"",ROUND(IF((MAX(0,MIN(Reestr!$G14,(YEAR(E$7)-YEAR(Reestr!$I14))*12+MONTH(E$7)-MONTH(Reestr!$I14)+1)))&gt;=Reestr!$G14,Reestr!$E14-Reestr!$F14,ROUND((MAX(0,MIN(Reestr!$G14,(YEAR(E$7)-YEAR(Reestr!$I14))*12+MONTH(E$7)-MONTH(Reestr!$I14)+1)))*(Reestr!$E14-Reestr!$F14)/Reestr!$G14,2))-IF((MAX(0,MIN(Reestr!$G14,(YEAR(E$7)-YEAR(Reestr!$I14))*12+MONTH(E$7)-MONTH(Reestr!$I14)+1-1)))&gt;=Reestr!$G14,Reestr!$E14-Reestr!$F14,ROUND((MAX(0,MIN(Reestr!$G14,(YEAR(E$7)-YEAR(Reestr!$I14))*12+MONTH(E$7)-MONTH(Reestr!$I14)+1-1)))*(Reestr!$E14-Reestr!$F14)/Reestr!$G14,2)),2))</f>
        <v/>
      </c>
      <c r="F16" s="13" t="str">
        <f aca="false">IF(OR(Reestr!$E14="",Reestr!$H14=""),"",ROUND(IF((MAX(0,MIN(Reestr!$G14,(YEAR(F$7)-YEAR(Reestr!$I14))*12+MONTH(F$7)-MONTH(Reestr!$I14)+1)))&gt;=Reestr!$G14,Reestr!$E14-Reestr!$F14,ROUND((MAX(0,MIN(Reestr!$G14,(YEAR(F$7)-YEAR(Reestr!$I14))*12+MONTH(F$7)-MONTH(Reestr!$I14)+1)))*(Reestr!$E14-Reestr!$F14)/Reestr!$G14,2))-IF((MAX(0,MIN(Reestr!$G14,(YEAR(F$7)-YEAR(Reestr!$I14))*12+MONTH(F$7)-MONTH(Reestr!$I14)+1-1)))&gt;=Reestr!$G14,Reestr!$E14-Reestr!$F14,ROUND((MAX(0,MIN(Reestr!$G14,(YEAR(F$7)-YEAR(Reestr!$I14))*12+MONTH(F$7)-MONTH(Reestr!$I14)+1-1)))*(Reestr!$E14-Reestr!$F14)/Reestr!$G14,2)),2))</f>
        <v/>
      </c>
      <c r="G16" s="13" t="str">
        <f aca="false">IF(OR(Reestr!$E14="",Reestr!$H14=""),"",ROUND(IF((MAX(0,MIN(Reestr!$G14,(YEAR(G$7)-YEAR(Reestr!$I14))*12+MONTH(G$7)-MONTH(Reestr!$I14)+1)))&gt;=Reestr!$G14,Reestr!$E14-Reestr!$F14,ROUND((MAX(0,MIN(Reestr!$G14,(YEAR(G$7)-YEAR(Reestr!$I14))*12+MONTH(G$7)-MONTH(Reestr!$I14)+1)))*(Reestr!$E14-Reestr!$F14)/Reestr!$G14,2))-IF((MAX(0,MIN(Reestr!$G14,(YEAR(G$7)-YEAR(Reestr!$I14))*12+MONTH(G$7)-MONTH(Reestr!$I14)+1-1)))&gt;=Reestr!$G14,Reestr!$E14-Reestr!$F14,ROUND((MAX(0,MIN(Reestr!$G14,(YEAR(G$7)-YEAR(Reestr!$I14))*12+MONTH(G$7)-MONTH(Reestr!$I14)+1-1)))*(Reestr!$E14-Reestr!$F14)/Reestr!$G14,2)),2))</f>
        <v/>
      </c>
      <c r="H16" s="13" t="str">
        <f aca="false">IF(OR(Reestr!$E14="",Reestr!$H14=""),"",ROUND(IF((MAX(0,MIN(Reestr!$G14,(YEAR(H$7)-YEAR(Reestr!$I14))*12+MONTH(H$7)-MONTH(Reestr!$I14)+1)))&gt;=Reestr!$G14,Reestr!$E14-Reestr!$F14,ROUND((MAX(0,MIN(Reestr!$G14,(YEAR(H$7)-YEAR(Reestr!$I14))*12+MONTH(H$7)-MONTH(Reestr!$I14)+1)))*(Reestr!$E14-Reestr!$F14)/Reestr!$G14,2))-IF((MAX(0,MIN(Reestr!$G14,(YEAR(H$7)-YEAR(Reestr!$I14))*12+MONTH(H$7)-MONTH(Reestr!$I14)+1-1)))&gt;=Reestr!$G14,Reestr!$E14-Reestr!$F14,ROUND((MAX(0,MIN(Reestr!$G14,(YEAR(H$7)-YEAR(Reestr!$I14))*12+MONTH(H$7)-MONTH(Reestr!$I14)+1-1)))*(Reestr!$E14-Reestr!$F14)/Reestr!$G14,2)),2))</f>
        <v/>
      </c>
      <c r="I16" s="13" t="str">
        <f aca="false">IF(OR(Reestr!$E14="",Reestr!$H14=""),"",ROUND(IF((MAX(0,MIN(Reestr!$G14,(YEAR(I$7)-YEAR(Reestr!$I14))*12+MONTH(I$7)-MONTH(Reestr!$I14)+1)))&gt;=Reestr!$G14,Reestr!$E14-Reestr!$F14,ROUND((MAX(0,MIN(Reestr!$G14,(YEAR(I$7)-YEAR(Reestr!$I14))*12+MONTH(I$7)-MONTH(Reestr!$I14)+1)))*(Reestr!$E14-Reestr!$F14)/Reestr!$G14,2))-IF((MAX(0,MIN(Reestr!$G14,(YEAR(I$7)-YEAR(Reestr!$I14))*12+MONTH(I$7)-MONTH(Reestr!$I14)+1-1)))&gt;=Reestr!$G14,Reestr!$E14-Reestr!$F14,ROUND((MAX(0,MIN(Reestr!$G14,(YEAR(I$7)-YEAR(Reestr!$I14))*12+MONTH(I$7)-MONTH(Reestr!$I14)+1-1)))*(Reestr!$E14-Reestr!$F14)/Reestr!$G14,2)),2))</f>
        <v/>
      </c>
      <c r="J16" s="13" t="str">
        <f aca="false">IF(OR(Reestr!$E14="",Reestr!$H14=""),"",ROUND(IF((MAX(0,MIN(Reestr!$G14,(YEAR(J$7)-YEAR(Reestr!$I14))*12+MONTH(J$7)-MONTH(Reestr!$I14)+1)))&gt;=Reestr!$G14,Reestr!$E14-Reestr!$F14,ROUND((MAX(0,MIN(Reestr!$G14,(YEAR(J$7)-YEAR(Reestr!$I14))*12+MONTH(J$7)-MONTH(Reestr!$I14)+1)))*(Reestr!$E14-Reestr!$F14)/Reestr!$G14,2))-IF((MAX(0,MIN(Reestr!$G14,(YEAR(J$7)-YEAR(Reestr!$I14))*12+MONTH(J$7)-MONTH(Reestr!$I14)+1-1)))&gt;=Reestr!$G14,Reestr!$E14-Reestr!$F14,ROUND((MAX(0,MIN(Reestr!$G14,(YEAR(J$7)-YEAR(Reestr!$I14))*12+MONTH(J$7)-MONTH(Reestr!$I14)+1-1)))*(Reestr!$E14-Reestr!$F14)/Reestr!$G14,2)),2))</f>
        <v/>
      </c>
      <c r="K16" s="13" t="str">
        <f aca="false">IF(OR(Reestr!$E14="",Reestr!$H14=""),"",ROUND(IF((MAX(0,MIN(Reestr!$G14,(YEAR(K$7)-YEAR(Reestr!$I14))*12+MONTH(K$7)-MONTH(Reestr!$I14)+1)))&gt;=Reestr!$G14,Reestr!$E14-Reestr!$F14,ROUND((MAX(0,MIN(Reestr!$G14,(YEAR(K$7)-YEAR(Reestr!$I14))*12+MONTH(K$7)-MONTH(Reestr!$I14)+1)))*(Reestr!$E14-Reestr!$F14)/Reestr!$G14,2))-IF((MAX(0,MIN(Reestr!$G14,(YEAR(K$7)-YEAR(Reestr!$I14))*12+MONTH(K$7)-MONTH(Reestr!$I14)+1-1)))&gt;=Reestr!$G14,Reestr!$E14-Reestr!$F14,ROUND((MAX(0,MIN(Reestr!$G14,(YEAR(K$7)-YEAR(Reestr!$I14))*12+MONTH(K$7)-MONTH(Reestr!$I14)+1-1)))*(Reestr!$E14-Reestr!$F14)/Reestr!$G14,2)),2))</f>
        <v/>
      </c>
      <c r="L16" s="13" t="str">
        <f aca="false">IF(OR(Reestr!$E14="",Reestr!$H14=""),"",ROUND(IF((MAX(0,MIN(Reestr!$G14,(YEAR(L$7)-YEAR(Reestr!$I14))*12+MONTH(L$7)-MONTH(Reestr!$I14)+1)))&gt;=Reestr!$G14,Reestr!$E14-Reestr!$F14,ROUND((MAX(0,MIN(Reestr!$G14,(YEAR(L$7)-YEAR(Reestr!$I14))*12+MONTH(L$7)-MONTH(Reestr!$I14)+1)))*(Reestr!$E14-Reestr!$F14)/Reestr!$G14,2))-IF((MAX(0,MIN(Reestr!$G14,(YEAR(L$7)-YEAR(Reestr!$I14))*12+MONTH(L$7)-MONTH(Reestr!$I14)+1-1)))&gt;=Reestr!$G14,Reestr!$E14-Reestr!$F14,ROUND((MAX(0,MIN(Reestr!$G14,(YEAR(L$7)-YEAR(Reestr!$I14))*12+MONTH(L$7)-MONTH(Reestr!$I14)+1-1)))*(Reestr!$E14-Reestr!$F14)/Reestr!$G14,2)),2))</f>
        <v/>
      </c>
      <c r="M16" s="13" t="str">
        <f aca="false">IF(OR(Reestr!$E14="",Reestr!$H14=""),"",ROUND(IF((MAX(0,MIN(Reestr!$G14,(YEAR(M$7)-YEAR(Reestr!$I14))*12+MONTH(M$7)-MONTH(Reestr!$I14)+1)))&gt;=Reestr!$G14,Reestr!$E14-Reestr!$F14,ROUND((MAX(0,MIN(Reestr!$G14,(YEAR(M$7)-YEAR(Reestr!$I14))*12+MONTH(M$7)-MONTH(Reestr!$I14)+1)))*(Reestr!$E14-Reestr!$F14)/Reestr!$G14,2))-IF((MAX(0,MIN(Reestr!$G14,(YEAR(M$7)-YEAR(Reestr!$I14))*12+MONTH(M$7)-MONTH(Reestr!$I14)+1-1)))&gt;=Reestr!$G14,Reestr!$E14-Reestr!$F14,ROUND((MAX(0,MIN(Reestr!$G14,(YEAR(M$7)-YEAR(Reestr!$I14))*12+MONTH(M$7)-MONTH(Reestr!$I14)+1-1)))*(Reestr!$E14-Reestr!$F14)/Reestr!$G14,2)),2))</f>
        <v/>
      </c>
      <c r="N16" s="13" t="str">
        <f aca="false">IF(OR(Reestr!$E14="",Reestr!$H14=""),"",ROUND(IF((MAX(0,MIN(Reestr!$G14,(YEAR(N$7)-YEAR(Reestr!$I14))*12+MONTH(N$7)-MONTH(Reestr!$I14)+1)))&gt;=Reestr!$G14,Reestr!$E14-Reestr!$F14,ROUND((MAX(0,MIN(Reestr!$G14,(YEAR(N$7)-YEAR(Reestr!$I14))*12+MONTH(N$7)-MONTH(Reestr!$I14)+1)))*(Reestr!$E14-Reestr!$F14)/Reestr!$G14,2))-IF((MAX(0,MIN(Reestr!$G14,(YEAR(N$7)-YEAR(Reestr!$I14))*12+MONTH(N$7)-MONTH(Reestr!$I14)+1-1)))&gt;=Reestr!$G14,Reestr!$E14-Reestr!$F14,ROUND((MAX(0,MIN(Reestr!$G14,(YEAR(N$7)-YEAR(Reestr!$I14))*12+MONTH(N$7)-MONTH(Reestr!$I14)+1-1)))*(Reestr!$E14-Reestr!$F14)/Reestr!$G14,2)),2))</f>
        <v/>
      </c>
      <c r="O16" s="29" t="str">
        <f aca="false">IF(B16="","",SUM(C16:N16))</f>
        <v/>
      </c>
    </row>
    <row r="17" customFormat="false" ht="15" hidden="false" customHeight="false" outlineLevel="0" collapsed="false">
      <c r="A17" s="23" t="str">
        <f aca="false">Reestr!A15</f>
        <v/>
      </c>
      <c r="B17" s="5" t="str">
        <f aca="false">IF(Reestr!B15="","",Reestr!B15)</f>
        <v/>
      </c>
      <c r="C17" s="13" t="str">
        <f aca="false">IF(OR(Reestr!$E15="",Reestr!$H15=""),"",ROUND(IF((MAX(0,MIN(Reestr!$G15,(YEAR(C$7)-YEAR(Reestr!$I15))*12+MONTH(C$7)-MONTH(Reestr!$I15)+1)))&gt;=Reestr!$G15,Reestr!$E15-Reestr!$F15,ROUND((MAX(0,MIN(Reestr!$G15,(YEAR(C$7)-YEAR(Reestr!$I15))*12+MONTH(C$7)-MONTH(Reestr!$I15)+1)))*(Reestr!$E15-Reestr!$F15)/Reestr!$G15,2))-IF((MAX(0,MIN(Reestr!$G15,(YEAR(C$7)-YEAR(Reestr!$I15))*12+MONTH(C$7)-MONTH(Reestr!$I15)+1-1)))&gt;=Reestr!$G15,Reestr!$E15-Reestr!$F15,ROUND((MAX(0,MIN(Reestr!$G15,(YEAR(C$7)-YEAR(Reestr!$I15))*12+MONTH(C$7)-MONTH(Reestr!$I15)+1-1)))*(Reestr!$E15-Reestr!$F15)/Reestr!$G15,2)),2))</f>
        <v/>
      </c>
      <c r="D17" s="13" t="str">
        <f aca="false">IF(OR(Reestr!$E15="",Reestr!$H15=""),"",ROUND(IF((MAX(0,MIN(Reestr!$G15,(YEAR(D$7)-YEAR(Reestr!$I15))*12+MONTH(D$7)-MONTH(Reestr!$I15)+1)))&gt;=Reestr!$G15,Reestr!$E15-Reestr!$F15,ROUND((MAX(0,MIN(Reestr!$G15,(YEAR(D$7)-YEAR(Reestr!$I15))*12+MONTH(D$7)-MONTH(Reestr!$I15)+1)))*(Reestr!$E15-Reestr!$F15)/Reestr!$G15,2))-IF((MAX(0,MIN(Reestr!$G15,(YEAR(D$7)-YEAR(Reestr!$I15))*12+MONTH(D$7)-MONTH(Reestr!$I15)+1-1)))&gt;=Reestr!$G15,Reestr!$E15-Reestr!$F15,ROUND((MAX(0,MIN(Reestr!$G15,(YEAR(D$7)-YEAR(Reestr!$I15))*12+MONTH(D$7)-MONTH(Reestr!$I15)+1-1)))*(Reestr!$E15-Reestr!$F15)/Reestr!$G15,2)),2))</f>
        <v/>
      </c>
      <c r="E17" s="13" t="str">
        <f aca="false">IF(OR(Reestr!$E15="",Reestr!$H15=""),"",ROUND(IF((MAX(0,MIN(Reestr!$G15,(YEAR(E$7)-YEAR(Reestr!$I15))*12+MONTH(E$7)-MONTH(Reestr!$I15)+1)))&gt;=Reestr!$G15,Reestr!$E15-Reestr!$F15,ROUND((MAX(0,MIN(Reestr!$G15,(YEAR(E$7)-YEAR(Reestr!$I15))*12+MONTH(E$7)-MONTH(Reestr!$I15)+1)))*(Reestr!$E15-Reestr!$F15)/Reestr!$G15,2))-IF((MAX(0,MIN(Reestr!$G15,(YEAR(E$7)-YEAR(Reestr!$I15))*12+MONTH(E$7)-MONTH(Reestr!$I15)+1-1)))&gt;=Reestr!$G15,Reestr!$E15-Reestr!$F15,ROUND((MAX(0,MIN(Reestr!$G15,(YEAR(E$7)-YEAR(Reestr!$I15))*12+MONTH(E$7)-MONTH(Reestr!$I15)+1-1)))*(Reestr!$E15-Reestr!$F15)/Reestr!$G15,2)),2))</f>
        <v/>
      </c>
      <c r="F17" s="13" t="str">
        <f aca="false">IF(OR(Reestr!$E15="",Reestr!$H15=""),"",ROUND(IF((MAX(0,MIN(Reestr!$G15,(YEAR(F$7)-YEAR(Reestr!$I15))*12+MONTH(F$7)-MONTH(Reestr!$I15)+1)))&gt;=Reestr!$G15,Reestr!$E15-Reestr!$F15,ROUND((MAX(0,MIN(Reestr!$G15,(YEAR(F$7)-YEAR(Reestr!$I15))*12+MONTH(F$7)-MONTH(Reestr!$I15)+1)))*(Reestr!$E15-Reestr!$F15)/Reestr!$G15,2))-IF((MAX(0,MIN(Reestr!$G15,(YEAR(F$7)-YEAR(Reestr!$I15))*12+MONTH(F$7)-MONTH(Reestr!$I15)+1-1)))&gt;=Reestr!$G15,Reestr!$E15-Reestr!$F15,ROUND((MAX(0,MIN(Reestr!$G15,(YEAR(F$7)-YEAR(Reestr!$I15))*12+MONTH(F$7)-MONTH(Reestr!$I15)+1-1)))*(Reestr!$E15-Reestr!$F15)/Reestr!$G15,2)),2))</f>
        <v/>
      </c>
      <c r="G17" s="13" t="str">
        <f aca="false">IF(OR(Reestr!$E15="",Reestr!$H15=""),"",ROUND(IF((MAX(0,MIN(Reestr!$G15,(YEAR(G$7)-YEAR(Reestr!$I15))*12+MONTH(G$7)-MONTH(Reestr!$I15)+1)))&gt;=Reestr!$G15,Reestr!$E15-Reestr!$F15,ROUND((MAX(0,MIN(Reestr!$G15,(YEAR(G$7)-YEAR(Reestr!$I15))*12+MONTH(G$7)-MONTH(Reestr!$I15)+1)))*(Reestr!$E15-Reestr!$F15)/Reestr!$G15,2))-IF((MAX(0,MIN(Reestr!$G15,(YEAR(G$7)-YEAR(Reestr!$I15))*12+MONTH(G$7)-MONTH(Reestr!$I15)+1-1)))&gt;=Reestr!$G15,Reestr!$E15-Reestr!$F15,ROUND((MAX(0,MIN(Reestr!$G15,(YEAR(G$7)-YEAR(Reestr!$I15))*12+MONTH(G$7)-MONTH(Reestr!$I15)+1-1)))*(Reestr!$E15-Reestr!$F15)/Reestr!$G15,2)),2))</f>
        <v/>
      </c>
      <c r="H17" s="13" t="str">
        <f aca="false">IF(OR(Reestr!$E15="",Reestr!$H15=""),"",ROUND(IF((MAX(0,MIN(Reestr!$G15,(YEAR(H$7)-YEAR(Reestr!$I15))*12+MONTH(H$7)-MONTH(Reestr!$I15)+1)))&gt;=Reestr!$G15,Reestr!$E15-Reestr!$F15,ROUND((MAX(0,MIN(Reestr!$G15,(YEAR(H$7)-YEAR(Reestr!$I15))*12+MONTH(H$7)-MONTH(Reestr!$I15)+1)))*(Reestr!$E15-Reestr!$F15)/Reestr!$G15,2))-IF((MAX(0,MIN(Reestr!$G15,(YEAR(H$7)-YEAR(Reestr!$I15))*12+MONTH(H$7)-MONTH(Reestr!$I15)+1-1)))&gt;=Reestr!$G15,Reestr!$E15-Reestr!$F15,ROUND((MAX(0,MIN(Reestr!$G15,(YEAR(H$7)-YEAR(Reestr!$I15))*12+MONTH(H$7)-MONTH(Reestr!$I15)+1-1)))*(Reestr!$E15-Reestr!$F15)/Reestr!$G15,2)),2))</f>
        <v/>
      </c>
      <c r="I17" s="13" t="str">
        <f aca="false">IF(OR(Reestr!$E15="",Reestr!$H15=""),"",ROUND(IF((MAX(0,MIN(Reestr!$G15,(YEAR(I$7)-YEAR(Reestr!$I15))*12+MONTH(I$7)-MONTH(Reestr!$I15)+1)))&gt;=Reestr!$G15,Reestr!$E15-Reestr!$F15,ROUND((MAX(0,MIN(Reestr!$G15,(YEAR(I$7)-YEAR(Reestr!$I15))*12+MONTH(I$7)-MONTH(Reestr!$I15)+1)))*(Reestr!$E15-Reestr!$F15)/Reestr!$G15,2))-IF((MAX(0,MIN(Reestr!$G15,(YEAR(I$7)-YEAR(Reestr!$I15))*12+MONTH(I$7)-MONTH(Reestr!$I15)+1-1)))&gt;=Reestr!$G15,Reestr!$E15-Reestr!$F15,ROUND((MAX(0,MIN(Reestr!$G15,(YEAR(I$7)-YEAR(Reestr!$I15))*12+MONTH(I$7)-MONTH(Reestr!$I15)+1-1)))*(Reestr!$E15-Reestr!$F15)/Reestr!$G15,2)),2))</f>
        <v/>
      </c>
      <c r="J17" s="13" t="str">
        <f aca="false">IF(OR(Reestr!$E15="",Reestr!$H15=""),"",ROUND(IF((MAX(0,MIN(Reestr!$G15,(YEAR(J$7)-YEAR(Reestr!$I15))*12+MONTH(J$7)-MONTH(Reestr!$I15)+1)))&gt;=Reestr!$G15,Reestr!$E15-Reestr!$F15,ROUND((MAX(0,MIN(Reestr!$G15,(YEAR(J$7)-YEAR(Reestr!$I15))*12+MONTH(J$7)-MONTH(Reestr!$I15)+1)))*(Reestr!$E15-Reestr!$F15)/Reestr!$G15,2))-IF((MAX(0,MIN(Reestr!$G15,(YEAR(J$7)-YEAR(Reestr!$I15))*12+MONTH(J$7)-MONTH(Reestr!$I15)+1-1)))&gt;=Reestr!$G15,Reestr!$E15-Reestr!$F15,ROUND((MAX(0,MIN(Reestr!$G15,(YEAR(J$7)-YEAR(Reestr!$I15))*12+MONTH(J$7)-MONTH(Reestr!$I15)+1-1)))*(Reestr!$E15-Reestr!$F15)/Reestr!$G15,2)),2))</f>
        <v/>
      </c>
      <c r="K17" s="13" t="str">
        <f aca="false">IF(OR(Reestr!$E15="",Reestr!$H15=""),"",ROUND(IF((MAX(0,MIN(Reestr!$G15,(YEAR(K$7)-YEAR(Reestr!$I15))*12+MONTH(K$7)-MONTH(Reestr!$I15)+1)))&gt;=Reestr!$G15,Reestr!$E15-Reestr!$F15,ROUND((MAX(0,MIN(Reestr!$G15,(YEAR(K$7)-YEAR(Reestr!$I15))*12+MONTH(K$7)-MONTH(Reestr!$I15)+1)))*(Reestr!$E15-Reestr!$F15)/Reestr!$G15,2))-IF((MAX(0,MIN(Reestr!$G15,(YEAR(K$7)-YEAR(Reestr!$I15))*12+MONTH(K$7)-MONTH(Reestr!$I15)+1-1)))&gt;=Reestr!$G15,Reestr!$E15-Reestr!$F15,ROUND((MAX(0,MIN(Reestr!$G15,(YEAR(K$7)-YEAR(Reestr!$I15))*12+MONTH(K$7)-MONTH(Reestr!$I15)+1-1)))*(Reestr!$E15-Reestr!$F15)/Reestr!$G15,2)),2))</f>
        <v/>
      </c>
      <c r="L17" s="13" t="str">
        <f aca="false">IF(OR(Reestr!$E15="",Reestr!$H15=""),"",ROUND(IF((MAX(0,MIN(Reestr!$G15,(YEAR(L$7)-YEAR(Reestr!$I15))*12+MONTH(L$7)-MONTH(Reestr!$I15)+1)))&gt;=Reestr!$G15,Reestr!$E15-Reestr!$F15,ROUND((MAX(0,MIN(Reestr!$G15,(YEAR(L$7)-YEAR(Reestr!$I15))*12+MONTH(L$7)-MONTH(Reestr!$I15)+1)))*(Reestr!$E15-Reestr!$F15)/Reestr!$G15,2))-IF((MAX(0,MIN(Reestr!$G15,(YEAR(L$7)-YEAR(Reestr!$I15))*12+MONTH(L$7)-MONTH(Reestr!$I15)+1-1)))&gt;=Reestr!$G15,Reestr!$E15-Reestr!$F15,ROUND((MAX(0,MIN(Reestr!$G15,(YEAR(L$7)-YEAR(Reestr!$I15))*12+MONTH(L$7)-MONTH(Reestr!$I15)+1-1)))*(Reestr!$E15-Reestr!$F15)/Reestr!$G15,2)),2))</f>
        <v/>
      </c>
      <c r="M17" s="13" t="str">
        <f aca="false">IF(OR(Reestr!$E15="",Reestr!$H15=""),"",ROUND(IF((MAX(0,MIN(Reestr!$G15,(YEAR(M$7)-YEAR(Reestr!$I15))*12+MONTH(M$7)-MONTH(Reestr!$I15)+1)))&gt;=Reestr!$G15,Reestr!$E15-Reestr!$F15,ROUND((MAX(0,MIN(Reestr!$G15,(YEAR(M$7)-YEAR(Reestr!$I15))*12+MONTH(M$7)-MONTH(Reestr!$I15)+1)))*(Reestr!$E15-Reestr!$F15)/Reestr!$G15,2))-IF((MAX(0,MIN(Reestr!$G15,(YEAR(M$7)-YEAR(Reestr!$I15))*12+MONTH(M$7)-MONTH(Reestr!$I15)+1-1)))&gt;=Reestr!$G15,Reestr!$E15-Reestr!$F15,ROUND((MAX(0,MIN(Reestr!$G15,(YEAR(M$7)-YEAR(Reestr!$I15))*12+MONTH(M$7)-MONTH(Reestr!$I15)+1-1)))*(Reestr!$E15-Reestr!$F15)/Reestr!$G15,2)),2))</f>
        <v/>
      </c>
      <c r="N17" s="13" t="str">
        <f aca="false">IF(OR(Reestr!$E15="",Reestr!$H15=""),"",ROUND(IF((MAX(0,MIN(Reestr!$G15,(YEAR(N$7)-YEAR(Reestr!$I15))*12+MONTH(N$7)-MONTH(Reestr!$I15)+1)))&gt;=Reestr!$G15,Reestr!$E15-Reestr!$F15,ROUND((MAX(0,MIN(Reestr!$G15,(YEAR(N$7)-YEAR(Reestr!$I15))*12+MONTH(N$7)-MONTH(Reestr!$I15)+1)))*(Reestr!$E15-Reestr!$F15)/Reestr!$G15,2))-IF((MAX(0,MIN(Reestr!$G15,(YEAR(N$7)-YEAR(Reestr!$I15))*12+MONTH(N$7)-MONTH(Reestr!$I15)+1-1)))&gt;=Reestr!$G15,Reestr!$E15-Reestr!$F15,ROUND((MAX(0,MIN(Reestr!$G15,(YEAR(N$7)-YEAR(Reestr!$I15))*12+MONTH(N$7)-MONTH(Reestr!$I15)+1-1)))*(Reestr!$E15-Reestr!$F15)/Reestr!$G15,2)),2))</f>
        <v/>
      </c>
      <c r="O17" s="29" t="str">
        <f aca="false">IF(B17="","",SUM(C17:N17))</f>
        <v/>
      </c>
    </row>
    <row r="18" customFormat="false" ht="15" hidden="false" customHeight="false" outlineLevel="0" collapsed="false">
      <c r="A18" s="23" t="str">
        <f aca="false">Reestr!A16</f>
        <v/>
      </c>
      <c r="B18" s="5" t="str">
        <f aca="false">IF(Reestr!B16="","",Reestr!B16)</f>
        <v/>
      </c>
      <c r="C18" s="13" t="str">
        <f aca="false">IF(OR(Reestr!$E16="",Reestr!$H16=""),"",ROUND(IF((MAX(0,MIN(Reestr!$G16,(YEAR(C$7)-YEAR(Reestr!$I16))*12+MONTH(C$7)-MONTH(Reestr!$I16)+1)))&gt;=Reestr!$G16,Reestr!$E16-Reestr!$F16,ROUND((MAX(0,MIN(Reestr!$G16,(YEAR(C$7)-YEAR(Reestr!$I16))*12+MONTH(C$7)-MONTH(Reestr!$I16)+1)))*(Reestr!$E16-Reestr!$F16)/Reestr!$G16,2))-IF((MAX(0,MIN(Reestr!$G16,(YEAR(C$7)-YEAR(Reestr!$I16))*12+MONTH(C$7)-MONTH(Reestr!$I16)+1-1)))&gt;=Reestr!$G16,Reestr!$E16-Reestr!$F16,ROUND((MAX(0,MIN(Reestr!$G16,(YEAR(C$7)-YEAR(Reestr!$I16))*12+MONTH(C$7)-MONTH(Reestr!$I16)+1-1)))*(Reestr!$E16-Reestr!$F16)/Reestr!$G16,2)),2))</f>
        <v/>
      </c>
      <c r="D18" s="13" t="str">
        <f aca="false">IF(OR(Reestr!$E16="",Reestr!$H16=""),"",ROUND(IF((MAX(0,MIN(Reestr!$G16,(YEAR(D$7)-YEAR(Reestr!$I16))*12+MONTH(D$7)-MONTH(Reestr!$I16)+1)))&gt;=Reestr!$G16,Reestr!$E16-Reestr!$F16,ROUND((MAX(0,MIN(Reestr!$G16,(YEAR(D$7)-YEAR(Reestr!$I16))*12+MONTH(D$7)-MONTH(Reestr!$I16)+1)))*(Reestr!$E16-Reestr!$F16)/Reestr!$G16,2))-IF((MAX(0,MIN(Reestr!$G16,(YEAR(D$7)-YEAR(Reestr!$I16))*12+MONTH(D$7)-MONTH(Reestr!$I16)+1-1)))&gt;=Reestr!$G16,Reestr!$E16-Reestr!$F16,ROUND((MAX(0,MIN(Reestr!$G16,(YEAR(D$7)-YEAR(Reestr!$I16))*12+MONTH(D$7)-MONTH(Reestr!$I16)+1-1)))*(Reestr!$E16-Reestr!$F16)/Reestr!$G16,2)),2))</f>
        <v/>
      </c>
      <c r="E18" s="13" t="str">
        <f aca="false">IF(OR(Reestr!$E16="",Reestr!$H16=""),"",ROUND(IF((MAX(0,MIN(Reestr!$G16,(YEAR(E$7)-YEAR(Reestr!$I16))*12+MONTH(E$7)-MONTH(Reestr!$I16)+1)))&gt;=Reestr!$G16,Reestr!$E16-Reestr!$F16,ROUND((MAX(0,MIN(Reestr!$G16,(YEAR(E$7)-YEAR(Reestr!$I16))*12+MONTH(E$7)-MONTH(Reestr!$I16)+1)))*(Reestr!$E16-Reestr!$F16)/Reestr!$G16,2))-IF((MAX(0,MIN(Reestr!$G16,(YEAR(E$7)-YEAR(Reestr!$I16))*12+MONTH(E$7)-MONTH(Reestr!$I16)+1-1)))&gt;=Reestr!$G16,Reestr!$E16-Reestr!$F16,ROUND((MAX(0,MIN(Reestr!$G16,(YEAR(E$7)-YEAR(Reestr!$I16))*12+MONTH(E$7)-MONTH(Reestr!$I16)+1-1)))*(Reestr!$E16-Reestr!$F16)/Reestr!$G16,2)),2))</f>
        <v/>
      </c>
      <c r="F18" s="13" t="str">
        <f aca="false">IF(OR(Reestr!$E16="",Reestr!$H16=""),"",ROUND(IF((MAX(0,MIN(Reestr!$G16,(YEAR(F$7)-YEAR(Reestr!$I16))*12+MONTH(F$7)-MONTH(Reestr!$I16)+1)))&gt;=Reestr!$G16,Reestr!$E16-Reestr!$F16,ROUND((MAX(0,MIN(Reestr!$G16,(YEAR(F$7)-YEAR(Reestr!$I16))*12+MONTH(F$7)-MONTH(Reestr!$I16)+1)))*(Reestr!$E16-Reestr!$F16)/Reestr!$G16,2))-IF((MAX(0,MIN(Reestr!$G16,(YEAR(F$7)-YEAR(Reestr!$I16))*12+MONTH(F$7)-MONTH(Reestr!$I16)+1-1)))&gt;=Reestr!$G16,Reestr!$E16-Reestr!$F16,ROUND((MAX(0,MIN(Reestr!$G16,(YEAR(F$7)-YEAR(Reestr!$I16))*12+MONTH(F$7)-MONTH(Reestr!$I16)+1-1)))*(Reestr!$E16-Reestr!$F16)/Reestr!$G16,2)),2))</f>
        <v/>
      </c>
      <c r="G18" s="13" t="str">
        <f aca="false">IF(OR(Reestr!$E16="",Reestr!$H16=""),"",ROUND(IF((MAX(0,MIN(Reestr!$G16,(YEAR(G$7)-YEAR(Reestr!$I16))*12+MONTH(G$7)-MONTH(Reestr!$I16)+1)))&gt;=Reestr!$G16,Reestr!$E16-Reestr!$F16,ROUND((MAX(0,MIN(Reestr!$G16,(YEAR(G$7)-YEAR(Reestr!$I16))*12+MONTH(G$7)-MONTH(Reestr!$I16)+1)))*(Reestr!$E16-Reestr!$F16)/Reestr!$G16,2))-IF((MAX(0,MIN(Reestr!$G16,(YEAR(G$7)-YEAR(Reestr!$I16))*12+MONTH(G$7)-MONTH(Reestr!$I16)+1-1)))&gt;=Reestr!$G16,Reestr!$E16-Reestr!$F16,ROUND((MAX(0,MIN(Reestr!$G16,(YEAR(G$7)-YEAR(Reestr!$I16))*12+MONTH(G$7)-MONTH(Reestr!$I16)+1-1)))*(Reestr!$E16-Reestr!$F16)/Reestr!$G16,2)),2))</f>
        <v/>
      </c>
      <c r="H18" s="13" t="str">
        <f aca="false">IF(OR(Reestr!$E16="",Reestr!$H16=""),"",ROUND(IF((MAX(0,MIN(Reestr!$G16,(YEAR(H$7)-YEAR(Reestr!$I16))*12+MONTH(H$7)-MONTH(Reestr!$I16)+1)))&gt;=Reestr!$G16,Reestr!$E16-Reestr!$F16,ROUND((MAX(0,MIN(Reestr!$G16,(YEAR(H$7)-YEAR(Reestr!$I16))*12+MONTH(H$7)-MONTH(Reestr!$I16)+1)))*(Reestr!$E16-Reestr!$F16)/Reestr!$G16,2))-IF((MAX(0,MIN(Reestr!$G16,(YEAR(H$7)-YEAR(Reestr!$I16))*12+MONTH(H$7)-MONTH(Reestr!$I16)+1-1)))&gt;=Reestr!$G16,Reestr!$E16-Reestr!$F16,ROUND((MAX(0,MIN(Reestr!$G16,(YEAR(H$7)-YEAR(Reestr!$I16))*12+MONTH(H$7)-MONTH(Reestr!$I16)+1-1)))*(Reestr!$E16-Reestr!$F16)/Reestr!$G16,2)),2))</f>
        <v/>
      </c>
      <c r="I18" s="13" t="str">
        <f aca="false">IF(OR(Reestr!$E16="",Reestr!$H16=""),"",ROUND(IF((MAX(0,MIN(Reestr!$G16,(YEAR(I$7)-YEAR(Reestr!$I16))*12+MONTH(I$7)-MONTH(Reestr!$I16)+1)))&gt;=Reestr!$G16,Reestr!$E16-Reestr!$F16,ROUND((MAX(0,MIN(Reestr!$G16,(YEAR(I$7)-YEAR(Reestr!$I16))*12+MONTH(I$7)-MONTH(Reestr!$I16)+1)))*(Reestr!$E16-Reestr!$F16)/Reestr!$G16,2))-IF((MAX(0,MIN(Reestr!$G16,(YEAR(I$7)-YEAR(Reestr!$I16))*12+MONTH(I$7)-MONTH(Reestr!$I16)+1-1)))&gt;=Reestr!$G16,Reestr!$E16-Reestr!$F16,ROUND((MAX(0,MIN(Reestr!$G16,(YEAR(I$7)-YEAR(Reestr!$I16))*12+MONTH(I$7)-MONTH(Reestr!$I16)+1-1)))*(Reestr!$E16-Reestr!$F16)/Reestr!$G16,2)),2))</f>
        <v/>
      </c>
      <c r="J18" s="13" t="str">
        <f aca="false">IF(OR(Reestr!$E16="",Reestr!$H16=""),"",ROUND(IF((MAX(0,MIN(Reestr!$G16,(YEAR(J$7)-YEAR(Reestr!$I16))*12+MONTH(J$7)-MONTH(Reestr!$I16)+1)))&gt;=Reestr!$G16,Reestr!$E16-Reestr!$F16,ROUND((MAX(0,MIN(Reestr!$G16,(YEAR(J$7)-YEAR(Reestr!$I16))*12+MONTH(J$7)-MONTH(Reestr!$I16)+1)))*(Reestr!$E16-Reestr!$F16)/Reestr!$G16,2))-IF((MAX(0,MIN(Reestr!$G16,(YEAR(J$7)-YEAR(Reestr!$I16))*12+MONTH(J$7)-MONTH(Reestr!$I16)+1-1)))&gt;=Reestr!$G16,Reestr!$E16-Reestr!$F16,ROUND((MAX(0,MIN(Reestr!$G16,(YEAR(J$7)-YEAR(Reestr!$I16))*12+MONTH(J$7)-MONTH(Reestr!$I16)+1-1)))*(Reestr!$E16-Reestr!$F16)/Reestr!$G16,2)),2))</f>
        <v/>
      </c>
      <c r="K18" s="13" t="str">
        <f aca="false">IF(OR(Reestr!$E16="",Reestr!$H16=""),"",ROUND(IF((MAX(0,MIN(Reestr!$G16,(YEAR(K$7)-YEAR(Reestr!$I16))*12+MONTH(K$7)-MONTH(Reestr!$I16)+1)))&gt;=Reestr!$G16,Reestr!$E16-Reestr!$F16,ROUND((MAX(0,MIN(Reestr!$G16,(YEAR(K$7)-YEAR(Reestr!$I16))*12+MONTH(K$7)-MONTH(Reestr!$I16)+1)))*(Reestr!$E16-Reestr!$F16)/Reestr!$G16,2))-IF((MAX(0,MIN(Reestr!$G16,(YEAR(K$7)-YEAR(Reestr!$I16))*12+MONTH(K$7)-MONTH(Reestr!$I16)+1-1)))&gt;=Reestr!$G16,Reestr!$E16-Reestr!$F16,ROUND((MAX(0,MIN(Reestr!$G16,(YEAR(K$7)-YEAR(Reestr!$I16))*12+MONTH(K$7)-MONTH(Reestr!$I16)+1-1)))*(Reestr!$E16-Reestr!$F16)/Reestr!$G16,2)),2))</f>
        <v/>
      </c>
      <c r="L18" s="13" t="str">
        <f aca="false">IF(OR(Reestr!$E16="",Reestr!$H16=""),"",ROUND(IF((MAX(0,MIN(Reestr!$G16,(YEAR(L$7)-YEAR(Reestr!$I16))*12+MONTH(L$7)-MONTH(Reestr!$I16)+1)))&gt;=Reestr!$G16,Reestr!$E16-Reestr!$F16,ROUND((MAX(0,MIN(Reestr!$G16,(YEAR(L$7)-YEAR(Reestr!$I16))*12+MONTH(L$7)-MONTH(Reestr!$I16)+1)))*(Reestr!$E16-Reestr!$F16)/Reestr!$G16,2))-IF((MAX(0,MIN(Reestr!$G16,(YEAR(L$7)-YEAR(Reestr!$I16))*12+MONTH(L$7)-MONTH(Reestr!$I16)+1-1)))&gt;=Reestr!$G16,Reestr!$E16-Reestr!$F16,ROUND((MAX(0,MIN(Reestr!$G16,(YEAR(L$7)-YEAR(Reestr!$I16))*12+MONTH(L$7)-MONTH(Reestr!$I16)+1-1)))*(Reestr!$E16-Reestr!$F16)/Reestr!$G16,2)),2))</f>
        <v/>
      </c>
      <c r="M18" s="13" t="str">
        <f aca="false">IF(OR(Reestr!$E16="",Reestr!$H16=""),"",ROUND(IF((MAX(0,MIN(Reestr!$G16,(YEAR(M$7)-YEAR(Reestr!$I16))*12+MONTH(M$7)-MONTH(Reestr!$I16)+1)))&gt;=Reestr!$G16,Reestr!$E16-Reestr!$F16,ROUND((MAX(0,MIN(Reestr!$G16,(YEAR(M$7)-YEAR(Reestr!$I16))*12+MONTH(M$7)-MONTH(Reestr!$I16)+1)))*(Reestr!$E16-Reestr!$F16)/Reestr!$G16,2))-IF((MAX(0,MIN(Reestr!$G16,(YEAR(M$7)-YEAR(Reestr!$I16))*12+MONTH(M$7)-MONTH(Reestr!$I16)+1-1)))&gt;=Reestr!$G16,Reestr!$E16-Reestr!$F16,ROUND((MAX(0,MIN(Reestr!$G16,(YEAR(M$7)-YEAR(Reestr!$I16))*12+MONTH(M$7)-MONTH(Reestr!$I16)+1-1)))*(Reestr!$E16-Reestr!$F16)/Reestr!$G16,2)),2))</f>
        <v/>
      </c>
      <c r="N18" s="13" t="str">
        <f aca="false">IF(OR(Reestr!$E16="",Reestr!$H16=""),"",ROUND(IF((MAX(0,MIN(Reestr!$G16,(YEAR(N$7)-YEAR(Reestr!$I16))*12+MONTH(N$7)-MONTH(Reestr!$I16)+1)))&gt;=Reestr!$G16,Reestr!$E16-Reestr!$F16,ROUND((MAX(0,MIN(Reestr!$G16,(YEAR(N$7)-YEAR(Reestr!$I16))*12+MONTH(N$7)-MONTH(Reestr!$I16)+1)))*(Reestr!$E16-Reestr!$F16)/Reestr!$G16,2))-IF((MAX(0,MIN(Reestr!$G16,(YEAR(N$7)-YEAR(Reestr!$I16))*12+MONTH(N$7)-MONTH(Reestr!$I16)+1-1)))&gt;=Reestr!$G16,Reestr!$E16-Reestr!$F16,ROUND((MAX(0,MIN(Reestr!$G16,(YEAR(N$7)-YEAR(Reestr!$I16))*12+MONTH(N$7)-MONTH(Reestr!$I16)+1-1)))*(Reestr!$E16-Reestr!$F16)/Reestr!$G16,2)),2))</f>
        <v/>
      </c>
      <c r="O18" s="29" t="str">
        <f aca="false">IF(B18="","",SUM(C18:N18))</f>
        <v/>
      </c>
    </row>
    <row r="19" customFormat="false" ht="15" hidden="false" customHeight="false" outlineLevel="0" collapsed="false">
      <c r="A19" s="23" t="str">
        <f aca="false">Reestr!A17</f>
        <v/>
      </c>
      <c r="B19" s="5" t="str">
        <f aca="false">IF(Reestr!B17="","",Reestr!B17)</f>
        <v/>
      </c>
      <c r="C19" s="13" t="str">
        <f aca="false">IF(OR(Reestr!$E17="",Reestr!$H17=""),"",ROUND(IF((MAX(0,MIN(Reestr!$G17,(YEAR(C$7)-YEAR(Reestr!$I17))*12+MONTH(C$7)-MONTH(Reestr!$I17)+1)))&gt;=Reestr!$G17,Reestr!$E17-Reestr!$F17,ROUND((MAX(0,MIN(Reestr!$G17,(YEAR(C$7)-YEAR(Reestr!$I17))*12+MONTH(C$7)-MONTH(Reestr!$I17)+1)))*(Reestr!$E17-Reestr!$F17)/Reestr!$G17,2))-IF((MAX(0,MIN(Reestr!$G17,(YEAR(C$7)-YEAR(Reestr!$I17))*12+MONTH(C$7)-MONTH(Reestr!$I17)+1-1)))&gt;=Reestr!$G17,Reestr!$E17-Reestr!$F17,ROUND((MAX(0,MIN(Reestr!$G17,(YEAR(C$7)-YEAR(Reestr!$I17))*12+MONTH(C$7)-MONTH(Reestr!$I17)+1-1)))*(Reestr!$E17-Reestr!$F17)/Reestr!$G17,2)),2))</f>
        <v/>
      </c>
      <c r="D19" s="13" t="str">
        <f aca="false">IF(OR(Reestr!$E17="",Reestr!$H17=""),"",ROUND(IF((MAX(0,MIN(Reestr!$G17,(YEAR(D$7)-YEAR(Reestr!$I17))*12+MONTH(D$7)-MONTH(Reestr!$I17)+1)))&gt;=Reestr!$G17,Reestr!$E17-Reestr!$F17,ROUND((MAX(0,MIN(Reestr!$G17,(YEAR(D$7)-YEAR(Reestr!$I17))*12+MONTH(D$7)-MONTH(Reestr!$I17)+1)))*(Reestr!$E17-Reestr!$F17)/Reestr!$G17,2))-IF((MAX(0,MIN(Reestr!$G17,(YEAR(D$7)-YEAR(Reestr!$I17))*12+MONTH(D$7)-MONTH(Reestr!$I17)+1-1)))&gt;=Reestr!$G17,Reestr!$E17-Reestr!$F17,ROUND((MAX(0,MIN(Reestr!$G17,(YEAR(D$7)-YEAR(Reestr!$I17))*12+MONTH(D$7)-MONTH(Reestr!$I17)+1-1)))*(Reestr!$E17-Reestr!$F17)/Reestr!$G17,2)),2))</f>
        <v/>
      </c>
      <c r="E19" s="13" t="str">
        <f aca="false">IF(OR(Reestr!$E17="",Reestr!$H17=""),"",ROUND(IF((MAX(0,MIN(Reestr!$G17,(YEAR(E$7)-YEAR(Reestr!$I17))*12+MONTH(E$7)-MONTH(Reestr!$I17)+1)))&gt;=Reestr!$G17,Reestr!$E17-Reestr!$F17,ROUND((MAX(0,MIN(Reestr!$G17,(YEAR(E$7)-YEAR(Reestr!$I17))*12+MONTH(E$7)-MONTH(Reestr!$I17)+1)))*(Reestr!$E17-Reestr!$F17)/Reestr!$G17,2))-IF((MAX(0,MIN(Reestr!$G17,(YEAR(E$7)-YEAR(Reestr!$I17))*12+MONTH(E$7)-MONTH(Reestr!$I17)+1-1)))&gt;=Reestr!$G17,Reestr!$E17-Reestr!$F17,ROUND((MAX(0,MIN(Reestr!$G17,(YEAR(E$7)-YEAR(Reestr!$I17))*12+MONTH(E$7)-MONTH(Reestr!$I17)+1-1)))*(Reestr!$E17-Reestr!$F17)/Reestr!$G17,2)),2))</f>
        <v/>
      </c>
      <c r="F19" s="13" t="str">
        <f aca="false">IF(OR(Reestr!$E17="",Reestr!$H17=""),"",ROUND(IF((MAX(0,MIN(Reestr!$G17,(YEAR(F$7)-YEAR(Reestr!$I17))*12+MONTH(F$7)-MONTH(Reestr!$I17)+1)))&gt;=Reestr!$G17,Reestr!$E17-Reestr!$F17,ROUND((MAX(0,MIN(Reestr!$G17,(YEAR(F$7)-YEAR(Reestr!$I17))*12+MONTH(F$7)-MONTH(Reestr!$I17)+1)))*(Reestr!$E17-Reestr!$F17)/Reestr!$G17,2))-IF((MAX(0,MIN(Reestr!$G17,(YEAR(F$7)-YEAR(Reestr!$I17))*12+MONTH(F$7)-MONTH(Reestr!$I17)+1-1)))&gt;=Reestr!$G17,Reestr!$E17-Reestr!$F17,ROUND((MAX(0,MIN(Reestr!$G17,(YEAR(F$7)-YEAR(Reestr!$I17))*12+MONTH(F$7)-MONTH(Reestr!$I17)+1-1)))*(Reestr!$E17-Reestr!$F17)/Reestr!$G17,2)),2))</f>
        <v/>
      </c>
      <c r="G19" s="13" t="str">
        <f aca="false">IF(OR(Reestr!$E17="",Reestr!$H17=""),"",ROUND(IF((MAX(0,MIN(Reestr!$G17,(YEAR(G$7)-YEAR(Reestr!$I17))*12+MONTH(G$7)-MONTH(Reestr!$I17)+1)))&gt;=Reestr!$G17,Reestr!$E17-Reestr!$F17,ROUND((MAX(0,MIN(Reestr!$G17,(YEAR(G$7)-YEAR(Reestr!$I17))*12+MONTH(G$7)-MONTH(Reestr!$I17)+1)))*(Reestr!$E17-Reestr!$F17)/Reestr!$G17,2))-IF((MAX(0,MIN(Reestr!$G17,(YEAR(G$7)-YEAR(Reestr!$I17))*12+MONTH(G$7)-MONTH(Reestr!$I17)+1-1)))&gt;=Reestr!$G17,Reestr!$E17-Reestr!$F17,ROUND((MAX(0,MIN(Reestr!$G17,(YEAR(G$7)-YEAR(Reestr!$I17))*12+MONTH(G$7)-MONTH(Reestr!$I17)+1-1)))*(Reestr!$E17-Reestr!$F17)/Reestr!$G17,2)),2))</f>
        <v/>
      </c>
      <c r="H19" s="13" t="str">
        <f aca="false">IF(OR(Reestr!$E17="",Reestr!$H17=""),"",ROUND(IF((MAX(0,MIN(Reestr!$G17,(YEAR(H$7)-YEAR(Reestr!$I17))*12+MONTH(H$7)-MONTH(Reestr!$I17)+1)))&gt;=Reestr!$G17,Reestr!$E17-Reestr!$F17,ROUND((MAX(0,MIN(Reestr!$G17,(YEAR(H$7)-YEAR(Reestr!$I17))*12+MONTH(H$7)-MONTH(Reestr!$I17)+1)))*(Reestr!$E17-Reestr!$F17)/Reestr!$G17,2))-IF((MAX(0,MIN(Reestr!$G17,(YEAR(H$7)-YEAR(Reestr!$I17))*12+MONTH(H$7)-MONTH(Reestr!$I17)+1-1)))&gt;=Reestr!$G17,Reestr!$E17-Reestr!$F17,ROUND((MAX(0,MIN(Reestr!$G17,(YEAR(H$7)-YEAR(Reestr!$I17))*12+MONTH(H$7)-MONTH(Reestr!$I17)+1-1)))*(Reestr!$E17-Reestr!$F17)/Reestr!$G17,2)),2))</f>
        <v/>
      </c>
      <c r="I19" s="13" t="str">
        <f aca="false">IF(OR(Reestr!$E17="",Reestr!$H17=""),"",ROUND(IF((MAX(0,MIN(Reestr!$G17,(YEAR(I$7)-YEAR(Reestr!$I17))*12+MONTH(I$7)-MONTH(Reestr!$I17)+1)))&gt;=Reestr!$G17,Reestr!$E17-Reestr!$F17,ROUND((MAX(0,MIN(Reestr!$G17,(YEAR(I$7)-YEAR(Reestr!$I17))*12+MONTH(I$7)-MONTH(Reestr!$I17)+1)))*(Reestr!$E17-Reestr!$F17)/Reestr!$G17,2))-IF((MAX(0,MIN(Reestr!$G17,(YEAR(I$7)-YEAR(Reestr!$I17))*12+MONTH(I$7)-MONTH(Reestr!$I17)+1-1)))&gt;=Reestr!$G17,Reestr!$E17-Reestr!$F17,ROUND((MAX(0,MIN(Reestr!$G17,(YEAR(I$7)-YEAR(Reestr!$I17))*12+MONTH(I$7)-MONTH(Reestr!$I17)+1-1)))*(Reestr!$E17-Reestr!$F17)/Reestr!$G17,2)),2))</f>
        <v/>
      </c>
      <c r="J19" s="13" t="str">
        <f aca="false">IF(OR(Reestr!$E17="",Reestr!$H17=""),"",ROUND(IF((MAX(0,MIN(Reestr!$G17,(YEAR(J$7)-YEAR(Reestr!$I17))*12+MONTH(J$7)-MONTH(Reestr!$I17)+1)))&gt;=Reestr!$G17,Reestr!$E17-Reestr!$F17,ROUND((MAX(0,MIN(Reestr!$G17,(YEAR(J$7)-YEAR(Reestr!$I17))*12+MONTH(J$7)-MONTH(Reestr!$I17)+1)))*(Reestr!$E17-Reestr!$F17)/Reestr!$G17,2))-IF((MAX(0,MIN(Reestr!$G17,(YEAR(J$7)-YEAR(Reestr!$I17))*12+MONTH(J$7)-MONTH(Reestr!$I17)+1-1)))&gt;=Reestr!$G17,Reestr!$E17-Reestr!$F17,ROUND((MAX(0,MIN(Reestr!$G17,(YEAR(J$7)-YEAR(Reestr!$I17))*12+MONTH(J$7)-MONTH(Reestr!$I17)+1-1)))*(Reestr!$E17-Reestr!$F17)/Reestr!$G17,2)),2))</f>
        <v/>
      </c>
      <c r="K19" s="13" t="str">
        <f aca="false">IF(OR(Reestr!$E17="",Reestr!$H17=""),"",ROUND(IF((MAX(0,MIN(Reestr!$G17,(YEAR(K$7)-YEAR(Reestr!$I17))*12+MONTH(K$7)-MONTH(Reestr!$I17)+1)))&gt;=Reestr!$G17,Reestr!$E17-Reestr!$F17,ROUND((MAX(0,MIN(Reestr!$G17,(YEAR(K$7)-YEAR(Reestr!$I17))*12+MONTH(K$7)-MONTH(Reestr!$I17)+1)))*(Reestr!$E17-Reestr!$F17)/Reestr!$G17,2))-IF((MAX(0,MIN(Reestr!$G17,(YEAR(K$7)-YEAR(Reestr!$I17))*12+MONTH(K$7)-MONTH(Reestr!$I17)+1-1)))&gt;=Reestr!$G17,Reestr!$E17-Reestr!$F17,ROUND((MAX(0,MIN(Reestr!$G17,(YEAR(K$7)-YEAR(Reestr!$I17))*12+MONTH(K$7)-MONTH(Reestr!$I17)+1-1)))*(Reestr!$E17-Reestr!$F17)/Reestr!$G17,2)),2))</f>
        <v/>
      </c>
      <c r="L19" s="13" t="str">
        <f aca="false">IF(OR(Reestr!$E17="",Reestr!$H17=""),"",ROUND(IF((MAX(0,MIN(Reestr!$G17,(YEAR(L$7)-YEAR(Reestr!$I17))*12+MONTH(L$7)-MONTH(Reestr!$I17)+1)))&gt;=Reestr!$G17,Reestr!$E17-Reestr!$F17,ROUND((MAX(0,MIN(Reestr!$G17,(YEAR(L$7)-YEAR(Reestr!$I17))*12+MONTH(L$7)-MONTH(Reestr!$I17)+1)))*(Reestr!$E17-Reestr!$F17)/Reestr!$G17,2))-IF((MAX(0,MIN(Reestr!$G17,(YEAR(L$7)-YEAR(Reestr!$I17))*12+MONTH(L$7)-MONTH(Reestr!$I17)+1-1)))&gt;=Reestr!$G17,Reestr!$E17-Reestr!$F17,ROUND((MAX(0,MIN(Reestr!$G17,(YEAR(L$7)-YEAR(Reestr!$I17))*12+MONTH(L$7)-MONTH(Reestr!$I17)+1-1)))*(Reestr!$E17-Reestr!$F17)/Reestr!$G17,2)),2))</f>
        <v/>
      </c>
      <c r="M19" s="13" t="str">
        <f aca="false">IF(OR(Reestr!$E17="",Reestr!$H17=""),"",ROUND(IF((MAX(0,MIN(Reestr!$G17,(YEAR(M$7)-YEAR(Reestr!$I17))*12+MONTH(M$7)-MONTH(Reestr!$I17)+1)))&gt;=Reestr!$G17,Reestr!$E17-Reestr!$F17,ROUND((MAX(0,MIN(Reestr!$G17,(YEAR(M$7)-YEAR(Reestr!$I17))*12+MONTH(M$7)-MONTH(Reestr!$I17)+1)))*(Reestr!$E17-Reestr!$F17)/Reestr!$G17,2))-IF((MAX(0,MIN(Reestr!$G17,(YEAR(M$7)-YEAR(Reestr!$I17))*12+MONTH(M$7)-MONTH(Reestr!$I17)+1-1)))&gt;=Reestr!$G17,Reestr!$E17-Reestr!$F17,ROUND((MAX(0,MIN(Reestr!$G17,(YEAR(M$7)-YEAR(Reestr!$I17))*12+MONTH(M$7)-MONTH(Reestr!$I17)+1-1)))*(Reestr!$E17-Reestr!$F17)/Reestr!$G17,2)),2))</f>
        <v/>
      </c>
      <c r="N19" s="13" t="str">
        <f aca="false">IF(OR(Reestr!$E17="",Reestr!$H17=""),"",ROUND(IF((MAX(0,MIN(Reestr!$G17,(YEAR(N$7)-YEAR(Reestr!$I17))*12+MONTH(N$7)-MONTH(Reestr!$I17)+1)))&gt;=Reestr!$G17,Reestr!$E17-Reestr!$F17,ROUND((MAX(0,MIN(Reestr!$G17,(YEAR(N$7)-YEAR(Reestr!$I17))*12+MONTH(N$7)-MONTH(Reestr!$I17)+1)))*(Reestr!$E17-Reestr!$F17)/Reestr!$G17,2))-IF((MAX(0,MIN(Reestr!$G17,(YEAR(N$7)-YEAR(Reestr!$I17))*12+MONTH(N$7)-MONTH(Reestr!$I17)+1-1)))&gt;=Reestr!$G17,Reestr!$E17-Reestr!$F17,ROUND((MAX(0,MIN(Reestr!$G17,(YEAR(N$7)-YEAR(Reestr!$I17))*12+MONTH(N$7)-MONTH(Reestr!$I17)+1-1)))*(Reestr!$E17-Reestr!$F17)/Reestr!$G17,2)),2))</f>
        <v/>
      </c>
      <c r="O19" s="29" t="str">
        <f aca="false">IF(B19="","",SUM(C19:N19))</f>
        <v/>
      </c>
    </row>
    <row r="20" customFormat="false" ht="15" hidden="false" customHeight="false" outlineLevel="0" collapsed="false">
      <c r="A20" s="23" t="str">
        <f aca="false">Reestr!A18</f>
        <v/>
      </c>
      <c r="B20" s="5" t="str">
        <f aca="false">IF(Reestr!B18="","",Reestr!B18)</f>
        <v/>
      </c>
      <c r="C20" s="13" t="str">
        <f aca="false">IF(OR(Reestr!$E18="",Reestr!$H18=""),"",ROUND(IF((MAX(0,MIN(Reestr!$G18,(YEAR(C$7)-YEAR(Reestr!$I18))*12+MONTH(C$7)-MONTH(Reestr!$I18)+1)))&gt;=Reestr!$G18,Reestr!$E18-Reestr!$F18,ROUND((MAX(0,MIN(Reestr!$G18,(YEAR(C$7)-YEAR(Reestr!$I18))*12+MONTH(C$7)-MONTH(Reestr!$I18)+1)))*(Reestr!$E18-Reestr!$F18)/Reestr!$G18,2))-IF((MAX(0,MIN(Reestr!$G18,(YEAR(C$7)-YEAR(Reestr!$I18))*12+MONTH(C$7)-MONTH(Reestr!$I18)+1-1)))&gt;=Reestr!$G18,Reestr!$E18-Reestr!$F18,ROUND((MAX(0,MIN(Reestr!$G18,(YEAR(C$7)-YEAR(Reestr!$I18))*12+MONTH(C$7)-MONTH(Reestr!$I18)+1-1)))*(Reestr!$E18-Reestr!$F18)/Reestr!$G18,2)),2))</f>
        <v/>
      </c>
      <c r="D20" s="13" t="str">
        <f aca="false">IF(OR(Reestr!$E18="",Reestr!$H18=""),"",ROUND(IF((MAX(0,MIN(Reestr!$G18,(YEAR(D$7)-YEAR(Reestr!$I18))*12+MONTH(D$7)-MONTH(Reestr!$I18)+1)))&gt;=Reestr!$G18,Reestr!$E18-Reestr!$F18,ROUND((MAX(0,MIN(Reestr!$G18,(YEAR(D$7)-YEAR(Reestr!$I18))*12+MONTH(D$7)-MONTH(Reestr!$I18)+1)))*(Reestr!$E18-Reestr!$F18)/Reestr!$G18,2))-IF((MAX(0,MIN(Reestr!$G18,(YEAR(D$7)-YEAR(Reestr!$I18))*12+MONTH(D$7)-MONTH(Reestr!$I18)+1-1)))&gt;=Reestr!$G18,Reestr!$E18-Reestr!$F18,ROUND((MAX(0,MIN(Reestr!$G18,(YEAR(D$7)-YEAR(Reestr!$I18))*12+MONTH(D$7)-MONTH(Reestr!$I18)+1-1)))*(Reestr!$E18-Reestr!$F18)/Reestr!$G18,2)),2))</f>
        <v/>
      </c>
      <c r="E20" s="13" t="str">
        <f aca="false">IF(OR(Reestr!$E18="",Reestr!$H18=""),"",ROUND(IF((MAX(0,MIN(Reestr!$G18,(YEAR(E$7)-YEAR(Reestr!$I18))*12+MONTH(E$7)-MONTH(Reestr!$I18)+1)))&gt;=Reestr!$G18,Reestr!$E18-Reestr!$F18,ROUND((MAX(0,MIN(Reestr!$G18,(YEAR(E$7)-YEAR(Reestr!$I18))*12+MONTH(E$7)-MONTH(Reestr!$I18)+1)))*(Reestr!$E18-Reestr!$F18)/Reestr!$G18,2))-IF((MAX(0,MIN(Reestr!$G18,(YEAR(E$7)-YEAR(Reestr!$I18))*12+MONTH(E$7)-MONTH(Reestr!$I18)+1-1)))&gt;=Reestr!$G18,Reestr!$E18-Reestr!$F18,ROUND((MAX(0,MIN(Reestr!$G18,(YEAR(E$7)-YEAR(Reestr!$I18))*12+MONTH(E$7)-MONTH(Reestr!$I18)+1-1)))*(Reestr!$E18-Reestr!$F18)/Reestr!$G18,2)),2))</f>
        <v/>
      </c>
      <c r="F20" s="13" t="str">
        <f aca="false">IF(OR(Reestr!$E18="",Reestr!$H18=""),"",ROUND(IF((MAX(0,MIN(Reestr!$G18,(YEAR(F$7)-YEAR(Reestr!$I18))*12+MONTH(F$7)-MONTH(Reestr!$I18)+1)))&gt;=Reestr!$G18,Reestr!$E18-Reestr!$F18,ROUND((MAX(0,MIN(Reestr!$G18,(YEAR(F$7)-YEAR(Reestr!$I18))*12+MONTH(F$7)-MONTH(Reestr!$I18)+1)))*(Reestr!$E18-Reestr!$F18)/Reestr!$G18,2))-IF((MAX(0,MIN(Reestr!$G18,(YEAR(F$7)-YEAR(Reestr!$I18))*12+MONTH(F$7)-MONTH(Reestr!$I18)+1-1)))&gt;=Reestr!$G18,Reestr!$E18-Reestr!$F18,ROUND((MAX(0,MIN(Reestr!$G18,(YEAR(F$7)-YEAR(Reestr!$I18))*12+MONTH(F$7)-MONTH(Reestr!$I18)+1-1)))*(Reestr!$E18-Reestr!$F18)/Reestr!$G18,2)),2))</f>
        <v/>
      </c>
      <c r="G20" s="13" t="str">
        <f aca="false">IF(OR(Reestr!$E18="",Reestr!$H18=""),"",ROUND(IF((MAX(0,MIN(Reestr!$G18,(YEAR(G$7)-YEAR(Reestr!$I18))*12+MONTH(G$7)-MONTH(Reestr!$I18)+1)))&gt;=Reestr!$G18,Reestr!$E18-Reestr!$F18,ROUND((MAX(0,MIN(Reestr!$G18,(YEAR(G$7)-YEAR(Reestr!$I18))*12+MONTH(G$7)-MONTH(Reestr!$I18)+1)))*(Reestr!$E18-Reestr!$F18)/Reestr!$G18,2))-IF((MAX(0,MIN(Reestr!$G18,(YEAR(G$7)-YEAR(Reestr!$I18))*12+MONTH(G$7)-MONTH(Reestr!$I18)+1-1)))&gt;=Reestr!$G18,Reestr!$E18-Reestr!$F18,ROUND((MAX(0,MIN(Reestr!$G18,(YEAR(G$7)-YEAR(Reestr!$I18))*12+MONTH(G$7)-MONTH(Reestr!$I18)+1-1)))*(Reestr!$E18-Reestr!$F18)/Reestr!$G18,2)),2))</f>
        <v/>
      </c>
      <c r="H20" s="13" t="str">
        <f aca="false">IF(OR(Reestr!$E18="",Reestr!$H18=""),"",ROUND(IF((MAX(0,MIN(Reestr!$G18,(YEAR(H$7)-YEAR(Reestr!$I18))*12+MONTH(H$7)-MONTH(Reestr!$I18)+1)))&gt;=Reestr!$G18,Reestr!$E18-Reestr!$F18,ROUND((MAX(0,MIN(Reestr!$G18,(YEAR(H$7)-YEAR(Reestr!$I18))*12+MONTH(H$7)-MONTH(Reestr!$I18)+1)))*(Reestr!$E18-Reestr!$F18)/Reestr!$G18,2))-IF((MAX(0,MIN(Reestr!$G18,(YEAR(H$7)-YEAR(Reestr!$I18))*12+MONTH(H$7)-MONTH(Reestr!$I18)+1-1)))&gt;=Reestr!$G18,Reestr!$E18-Reestr!$F18,ROUND((MAX(0,MIN(Reestr!$G18,(YEAR(H$7)-YEAR(Reestr!$I18))*12+MONTH(H$7)-MONTH(Reestr!$I18)+1-1)))*(Reestr!$E18-Reestr!$F18)/Reestr!$G18,2)),2))</f>
        <v/>
      </c>
      <c r="I20" s="13" t="str">
        <f aca="false">IF(OR(Reestr!$E18="",Reestr!$H18=""),"",ROUND(IF((MAX(0,MIN(Reestr!$G18,(YEAR(I$7)-YEAR(Reestr!$I18))*12+MONTH(I$7)-MONTH(Reestr!$I18)+1)))&gt;=Reestr!$G18,Reestr!$E18-Reestr!$F18,ROUND((MAX(0,MIN(Reestr!$G18,(YEAR(I$7)-YEAR(Reestr!$I18))*12+MONTH(I$7)-MONTH(Reestr!$I18)+1)))*(Reestr!$E18-Reestr!$F18)/Reestr!$G18,2))-IF((MAX(0,MIN(Reestr!$G18,(YEAR(I$7)-YEAR(Reestr!$I18))*12+MONTH(I$7)-MONTH(Reestr!$I18)+1-1)))&gt;=Reestr!$G18,Reestr!$E18-Reestr!$F18,ROUND((MAX(0,MIN(Reestr!$G18,(YEAR(I$7)-YEAR(Reestr!$I18))*12+MONTH(I$7)-MONTH(Reestr!$I18)+1-1)))*(Reestr!$E18-Reestr!$F18)/Reestr!$G18,2)),2))</f>
        <v/>
      </c>
      <c r="J20" s="13" t="str">
        <f aca="false">IF(OR(Reestr!$E18="",Reestr!$H18=""),"",ROUND(IF((MAX(0,MIN(Reestr!$G18,(YEAR(J$7)-YEAR(Reestr!$I18))*12+MONTH(J$7)-MONTH(Reestr!$I18)+1)))&gt;=Reestr!$G18,Reestr!$E18-Reestr!$F18,ROUND((MAX(0,MIN(Reestr!$G18,(YEAR(J$7)-YEAR(Reestr!$I18))*12+MONTH(J$7)-MONTH(Reestr!$I18)+1)))*(Reestr!$E18-Reestr!$F18)/Reestr!$G18,2))-IF((MAX(0,MIN(Reestr!$G18,(YEAR(J$7)-YEAR(Reestr!$I18))*12+MONTH(J$7)-MONTH(Reestr!$I18)+1-1)))&gt;=Reestr!$G18,Reestr!$E18-Reestr!$F18,ROUND((MAX(0,MIN(Reestr!$G18,(YEAR(J$7)-YEAR(Reestr!$I18))*12+MONTH(J$7)-MONTH(Reestr!$I18)+1-1)))*(Reestr!$E18-Reestr!$F18)/Reestr!$G18,2)),2))</f>
        <v/>
      </c>
      <c r="K20" s="13" t="str">
        <f aca="false">IF(OR(Reestr!$E18="",Reestr!$H18=""),"",ROUND(IF((MAX(0,MIN(Reestr!$G18,(YEAR(K$7)-YEAR(Reestr!$I18))*12+MONTH(K$7)-MONTH(Reestr!$I18)+1)))&gt;=Reestr!$G18,Reestr!$E18-Reestr!$F18,ROUND((MAX(0,MIN(Reestr!$G18,(YEAR(K$7)-YEAR(Reestr!$I18))*12+MONTH(K$7)-MONTH(Reestr!$I18)+1)))*(Reestr!$E18-Reestr!$F18)/Reestr!$G18,2))-IF((MAX(0,MIN(Reestr!$G18,(YEAR(K$7)-YEAR(Reestr!$I18))*12+MONTH(K$7)-MONTH(Reestr!$I18)+1-1)))&gt;=Reestr!$G18,Reestr!$E18-Reestr!$F18,ROUND((MAX(0,MIN(Reestr!$G18,(YEAR(K$7)-YEAR(Reestr!$I18))*12+MONTH(K$7)-MONTH(Reestr!$I18)+1-1)))*(Reestr!$E18-Reestr!$F18)/Reestr!$G18,2)),2))</f>
        <v/>
      </c>
      <c r="L20" s="13" t="str">
        <f aca="false">IF(OR(Reestr!$E18="",Reestr!$H18=""),"",ROUND(IF((MAX(0,MIN(Reestr!$G18,(YEAR(L$7)-YEAR(Reestr!$I18))*12+MONTH(L$7)-MONTH(Reestr!$I18)+1)))&gt;=Reestr!$G18,Reestr!$E18-Reestr!$F18,ROUND((MAX(0,MIN(Reestr!$G18,(YEAR(L$7)-YEAR(Reestr!$I18))*12+MONTH(L$7)-MONTH(Reestr!$I18)+1)))*(Reestr!$E18-Reestr!$F18)/Reestr!$G18,2))-IF((MAX(0,MIN(Reestr!$G18,(YEAR(L$7)-YEAR(Reestr!$I18))*12+MONTH(L$7)-MONTH(Reestr!$I18)+1-1)))&gt;=Reestr!$G18,Reestr!$E18-Reestr!$F18,ROUND((MAX(0,MIN(Reestr!$G18,(YEAR(L$7)-YEAR(Reestr!$I18))*12+MONTH(L$7)-MONTH(Reestr!$I18)+1-1)))*(Reestr!$E18-Reestr!$F18)/Reestr!$G18,2)),2))</f>
        <v/>
      </c>
      <c r="M20" s="13" t="str">
        <f aca="false">IF(OR(Reestr!$E18="",Reestr!$H18=""),"",ROUND(IF((MAX(0,MIN(Reestr!$G18,(YEAR(M$7)-YEAR(Reestr!$I18))*12+MONTH(M$7)-MONTH(Reestr!$I18)+1)))&gt;=Reestr!$G18,Reestr!$E18-Reestr!$F18,ROUND((MAX(0,MIN(Reestr!$G18,(YEAR(M$7)-YEAR(Reestr!$I18))*12+MONTH(M$7)-MONTH(Reestr!$I18)+1)))*(Reestr!$E18-Reestr!$F18)/Reestr!$G18,2))-IF((MAX(0,MIN(Reestr!$G18,(YEAR(M$7)-YEAR(Reestr!$I18))*12+MONTH(M$7)-MONTH(Reestr!$I18)+1-1)))&gt;=Reestr!$G18,Reestr!$E18-Reestr!$F18,ROUND((MAX(0,MIN(Reestr!$G18,(YEAR(M$7)-YEAR(Reestr!$I18))*12+MONTH(M$7)-MONTH(Reestr!$I18)+1-1)))*(Reestr!$E18-Reestr!$F18)/Reestr!$G18,2)),2))</f>
        <v/>
      </c>
      <c r="N20" s="13" t="str">
        <f aca="false">IF(OR(Reestr!$E18="",Reestr!$H18=""),"",ROUND(IF((MAX(0,MIN(Reestr!$G18,(YEAR(N$7)-YEAR(Reestr!$I18))*12+MONTH(N$7)-MONTH(Reestr!$I18)+1)))&gt;=Reestr!$G18,Reestr!$E18-Reestr!$F18,ROUND((MAX(0,MIN(Reestr!$G18,(YEAR(N$7)-YEAR(Reestr!$I18))*12+MONTH(N$7)-MONTH(Reestr!$I18)+1)))*(Reestr!$E18-Reestr!$F18)/Reestr!$G18,2))-IF((MAX(0,MIN(Reestr!$G18,(YEAR(N$7)-YEAR(Reestr!$I18))*12+MONTH(N$7)-MONTH(Reestr!$I18)+1-1)))&gt;=Reestr!$G18,Reestr!$E18-Reestr!$F18,ROUND((MAX(0,MIN(Reestr!$G18,(YEAR(N$7)-YEAR(Reestr!$I18))*12+MONTH(N$7)-MONTH(Reestr!$I18)+1-1)))*(Reestr!$E18-Reestr!$F18)/Reestr!$G18,2)),2))</f>
        <v/>
      </c>
      <c r="O20" s="29" t="str">
        <f aca="false">IF(B20="","",SUM(C20:N20))</f>
        <v/>
      </c>
    </row>
    <row r="21" customFormat="false" ht="15" hidden="false" customHeight="false" outlineLevel="0" collapsed="false">
      <c r="A21" s="23" t="str">
        <f aca="false">Reestr!A19</f>
        <v/>
      </c>
      <c r="B21" s="5" t="str">
        <f aca="false">IF(Reestr!B19="","",Reestr!B19)</f>
        <v/>
      </c>
      <c r="C21" s="13" t="str">
        <f aca="false">IF(OR(Reestr!$E19="",Reestr!$H19=""),"",ROUND(IF((MAX(0,MIN(Reestr!$G19,(YEAR(C$7)-YEAR(Reestr!$I19))*12+MONTH(C$7)-MONTH(Reestr!$I19)+1)))&gt;=Reestr!$G19,Reestr!$E19-Reestr!$F19,ROUND((MAX(0,MIN(Reestr!$G19,(YEAR(C$7)-YEAR(Reestr!$I19))*12+MONTH(C$7)-MONTH(Reestr!$I19)+1)))*(Reestr!$E19-Reestr!$F19)/Reestr!$G19,2))-IF((MAX(0,MIN(Reestr!$G19,(YEAR(C$7)-YEAR(Reestr!$I19))*12+MONTH(C$7)-MONTH(Reestr!$I19)+1-1)))&gt;=Reestr!$G19,Reestr!$E19-Reestr!$F19,ROUND((MAX(0,MIN(Reestr!$G19,(YEAR(C$7)-YEAR(Reestr!$I19))*12+MONTH(C$7)-MONTH(Reestr!$I19)+1-1)))*(Reestr!$E19-Reestr!$F19)/Reestr!$G19,2)),2))</f>
        <v/>
      </c>
      <c r="D21" s="13" t="str">
        <f aca="false">IF(OR(Reestr!$E19="",Reestr!$H19=""),"",ROUND(IF((MAX(0,MIN(Reestr!$G19,(YEAR(D$7)-YEAR(Reestr!$I19))*12+MONTH(D$7)-MONTH(Reestr!$I19)+1)))&gt;=Reestr!$G19,Reestr!$E19-Reestr!$F19,ROUND((MAX(0,MIN(Reestr!$G19,(YEAR(D$7)-YEAR(Reestr!$I19))*12+MONTH(D$7)-MONTH(Reestr!$I19)+1)))*(Reestr!$E19-Reestr!$F19)/Reestr!$G19,2))-IF((MAX(0,MIN(Reestr!$G19,(YEAR(D$7)-YEAR(Reestr!$I19))*12+MONTH(D$7)-MONTH(Reestr!$I19)+1-1)))&gt;=Reestr!$G19,Reestr!$E19-Reestr!$F19,ROUND((MAX(0,MIN(Reestr!$G19,(YEAR(D$7)-YEAR(Reestr!$I19))*12+MONTH(D$7)-MONTH(Reestr!$I19)+1-1)))*(Reestr!$E19-Reestr!$F19)/Reestr!$G19,2)),2))</f>
        <v/>
      </c>
      <c r="E21" s="13" t="str">
        <f aca="false">IF(OR(Reestr!$E19="",Reestr!$H19=""),"",ROUND(IF((MAX(0,MIN(Reestr!$G19,(YEAR(E$7)-YEAR(Reestr!$I19))*12+MONTH(E$7)-MONTH(Reestr!$I19)+1)))&gt;=Reestr!$G19,Reestr!$E19-Reestr!$F19,ROUND((MAX(0,MIN(Reestr!$G19,(YEAR(E$7)-YEAR(Reestr!$I19))*12+MONTH(E$7)-MONTH(Reestr!$I19)+1)))*(Reestr!$E19-Reestr!$F19)/Reestr!$G19,2))-IF((MAX(0,MIN(Reestr!$G19,(YEAR(E$7)-YEAR(Reestr!$I19))*12+MONTH(E$7)-MONTH(Reestr!$I19)+1-1)))&gt;=Reestr!$G19,Reestr!$E19-Reestr!$F19,ROUND((MAX(0,MIN(Reestr!$G19,(YEAR(E$7)-YEAR(Reestr!$I19))*12+MONTH(E$7)-MONTH(Reestr!$I19)+1-1)))*(Reestr!$E19-Reestr!$F19)/Reestr!$G19,2)),2))</f>
        <v/>
      </c>
      <c r="F21" s="13" t="str">
        <f aca="false">IF(OR(Reestr!$E19="",Reestr!$H19=""),"",ROUND(IF((MAX(0,MIN(Reestr!$G19,(YEAR(F$7)-YEAR(Reestr!$I19))*12+MONTH(F$7)-MONTH(Reestr!$I19)+1)))&gt;=Reestr!$G19,Reestr!$E19-Reestr!$F19,ROUND((MAX(0,MIN(Reestr!$G19,(YEAR(F$7)-YEAR(Reestr!$I19))*12+MONTH(F$7)-MONTH(Reestr!$I19)+1)))*(Reestr!$E19-Reestr!$F19)/Reestr!$G19,2))-IF((MAX(0,MIN(Reestr!$G19,(YEAR(F$7)-YEAR(Reestr!$I19))*12+MONTH(F$7)-MONTH(Reestr!$I19)+1-1)))&gt;=Reestr!$G19,Reestr!$E19-Reestr!$F19,ROUND((MAX(0,MIN(Reestr!$G19,(YEAR(F$7)-YEAR(Reestr!$I19))*12+MONTH(F$7)-MONTH(Reestr!$I19)+1-1)))*(Reestr!$E19-Reestr!$F19)/Reestr!$G19,2)),2))</f>
        <v/>
      </c>
      <c r="G21" s="13" t="str">
        <f aca="false">IF(OR(Reestr!$E19="",Reestr!$H19=""),"",ROUND(IF((MAX(0,MIN(Reestr!$G19,(YEAR(G$7)-YEAR(Reestr!$I19))*12+MONTH(G$7)-MONTH(Reestr!$I19)+1)))&gt;=Reestr!$G19,Reestr!$E19-Reestr!$F19,ROUND((MAX(0,MIN(Reestr!$G19,(YEAR(G$7)-YEAR(Reestr!$I19))*12+MONTH(G$7)-MONTH(Reestr!$I19)+1)))*(Reestr!$E19-Reestr!$F19)/Reestr!$G19,2))-IF((MAX(0,MIN(Reestr!$G19,(YEAR(G$7)-YEAR(Reestr!$I19))*12+MONTH(G$7)-MONTH(Reestr!$I19)+1-1)))&gt;=Reestr!$G19,Reestr!$E19-Reestr!$F19,ROUND((MAX(0,MIN(Reestr!$G19,(YEAR(G$7)-YEAR(Reestr!$I19))*12+MONTH(G$7)-MONTH(Reestr!$I19)+1-1)))*(Reestr!$E19-Reestr!$F19)/Reestr!$G19,2)),2))</f>
        <v/>
      </c>
      <c r="H21" s="13" t="str">
        <f aca="false">IF(OR(Reestr!$E19="",Reestr!$H19=""),"",ROUND(IF((MAX(0,MIN(Reestr!$G19,(YEAR(H$7)-YEAR(Reestr!$I19))*12+MONTH(H$7)-MONTH(Reestr!$I19)+1)))&gt;=Reestr!$G19,Reestr!$E19-Reestr!$F19,ROUND((MAX(0,MIN(Reestr!$G19,(YEAR(H$7)-YEAR(Reestr!$I19))*12+MONTH(H$7)-MONTH(Reestr!$I19)+1)))*(Reestr!$E19-Reestr!$F19)/Reestr!$G19,2))-IF((MAX(0,MIN(Reestr!$G19,(YEAR(H$7)-YEAR(Reestr!$I19))*12+MONTH(H$7)-MONTH(Reestr!$I19)+1-1)))&gt;=Reestr!$G19,Reestr!$E19-Reestr!$F19,ROUND((MAX(0,MIN(Reestr!$G19,(YEAR(H$7)-YEAR(Reestr!$I19))*12+MONTH(H$7)-MONTH(Reestr!$I19)+1-1)))*(Reestr!$E19-Reestr!$F19)/Reestr!$G19,2)),2))</f>
        <v/>
      </c>
      <c r="I21" s="13" t="str">
        <f aca="false">IF(OR(Reestr!$E19="",Reestr!$H19=""),"",ROUND(IF((MAX(0,MIN(Reestr!$G19,(YEAR(I$7)-YEAR(Reestr!$I19))*12+MONTH(I$7)-MONTH(Reestr!$I19)+1)))&gt;=Reestr!$G19,Reestr!$E19-Reestr!$F19,ROUND((MAX(0,MIN(Reestr!$G19,(YEAR(I$7)-YEAR(Reestr!$I19))*12+MONTH(I$7)-MONTH(Reestr!$I19)+1)))*(Reestr!$E19-Reestr!$F19)/Reestr!$G19,2))-IF((MAX(0,MIN(Reestr!$G19,(YEAR(I$7)-YEAR(Reestr!$I19))*12+MONTH(I$7)-MONTH(Reestr!$I19)+1-1)))&gt;=Reestr!$G19,Reestr!$E19-Reestr!$F19,ROUND((MAX(0,MIN(Reestr!$G19,(YEAR(I$7)-YEAR(Reestr!$I19))*12+MONTH(I$7)-MONTH(Reestr!$I19)+1-1)))*(Reestr!$E19-Reestr!$F19)/Reestr!$G19,2)),2))</f>
        <v/>
      </c>
      <c r="J21" s="13" t="str">
        <f aca="false">IF(OR(Reestr!$E19="",Reestr!$H19=""),"",ROUND(IF((MAX(0,MIN(Reestr!$G19,(YEAR(J$7)-YEAR(Reestr!$I19))*12+MONTH(J$7)-MONTH(Reestr!$I19)+1)))&gt;=Reestr!$G19,Reestr!$E19-Reestr!$F19,ROUND((MAX(0,MIN(Reestr!$G19,(YEAR(J$7)-YEAR(Reestr!$I19))*12+MONTH(J$7)-MONTH(Reestr!$I19)+1)))*(Reestr!$E19-Reestr!$F19)/Reestr!$G19,2))-IF((MAX(0,MIN(Reestr!$G19,(YEAR(J$7)-YEAR(Reestr!$I19))*12+MONTH(J$7)-MONTH(Reestr!$I19)+1-1)))&gt;=Reestr!$G19,Reestr!$E19-Reestr!$F19,ROUND((MAX(0,MIN(Reestr!$G19,(YEAR(J$7)-YEAR(Reestr!$I19))*12+MONTH(J$7)-MONTH(Reestr!$I19)+1-1)))*(Reestr!$E19-Reestr!$F19)/Reestr!$G19,2)),2))</f>
        <v/>
      </c>
      <c r="K21" s="13" t="str">
        <f aca="false">IF(OR(Reestr!$E19="",Reestr!$H19=""),"",ROUND(IF((MAX(0,MIN(Reestr!$G19,(YEAR(K$7)-YEAR(Reestr!$I19))*12+MONTH(K$7)-MONTH(Reestr!$I19)+1)))&gt;=Reestr!$G19,Reestr!$E19-Reestr!$F19,ROUND((MAX(0,MIN(Reestr!$G19,(YEAR(K$7)-YEAR(Reestr!$I19))*12+MONTH(K$7)-MONTH(Reestr!$I19)+1)))*(Reestr!$E19-Reestr!$F19)/Reestr!$G19,2))-IF((MAX(0,MIN(Reestr!$G19,(YEAR(K$7)-YEAR(Reestr!$I19))*12+MONTH(K$7)-MONTH(Reestr!$I19)+1-1)))&gt;=Reestr!$G19,Reestr!$E19-Reestr!$F19,ROUND((MAX(0,MIN(Reestr!$G19,(YEAR(K$7)-YEAR(Reestr!$I19))*12+MONTH(K$7)-MONTH(Reestr!$I19)+1-1)))*(Reestr!$E19-Reestr!$F19)/Reestr!$G19,2)),2))</f>
        <v/>
      </c>
      <c r="L21" s="13" t="str">
        <f aca="false">IF(OR(Reestr!$E19="",Reestr!$H19=""),"",ROUND(IF((MAX(0,MIN(Reestr!$G19,(YEAR(L$7)-YEAR(Reestr!$I19))*12+MONTH(L$7)-MONTH(Reestr!$I19)+1)))&gt;=Reestr!$G19,Reestr!$E19-Reestr!$F19,ROUND((MAX(0,MIN(Reestr!$G19,(YEAR(L$7)-YEAR(Reestr!$I19))*12+MONTH(L$7)-MONTH(Reestr!$I19)+1)))*(Reestr!$E19-Reestr!$F19)/Reestr!$G19,2))-IF((MAX(0,MIN(Reestr!$G19,(YEAR(L$7)-YEAR(Reestr!$I19))*12+MONTH(L$7)-MONTH(Reestr!$I19)+1-1)))&gt;=Reestr!$G19,Reestr!$E19-Reestr!$F19,ROUND((MAX(0,MIN(Reestr!$G19,(YEAR(L$7)-YEAR(Reestr!$I19))*12+MONTH(L$7)-MONTH(Reestr!$I19)+1-1)))*(Reestr!$E19-Reestr!$F19)/Reestr!$G19,2)),2))</f>
        <v/>
      </c>
      <c r="M21" s="13" t="str">
        <f aca="false">IF(OR(Reestr!$E19="",Reestr!$H19=""),"",ROUND(IF((MAX(0,MIN(Reestr!$G19,(YEAR(M$7)-YEAR(Reestr!$I19))*12+MONTH(M$7)-MONTH(Reestr!$I19)+1)))&gt;=Reestr!$G19,Reestr!$E19-Reestr!$F19,ROUND((MAX(0,MIN(Reestr!$G19,(YEAR(M$7)-YEAR(Reestr!$I19))*12+MONTH(M$7)-MONTH(Reestr!$I19)+1)))*(Reestr!$E19-Reestr!$F19)/Reestr!$G19,2))-IF((MAX(0,MIN(Reestr!$G19,(YEAR(M$7)-YEAR(Reestr!$I19))*12+MONTH(M$7)-MONTH(Reestr!$I19)+1-1)))&gt;=Reestr!$G19,Reestr!$E19-Reestr!$F19,ROUND((MAX(0,MIN(Reestr!$G19,(YEAR(M$7)-YEAR(Reestr!$I19))*12+MONTH(M$7)-MONTH(Reestr!$I19)+1-1)))*(Reestr!$E19-Reestr!$F19)/Reestr!$G19,2)),2))</f>
        <v/>
      </c>
      <c r="N21" s="13" t="str">
        <f aca="false">IF(OR(Reestr!$E19="",Reestr!$H19=""),"",ROUND(IF((MAX(0,MIN(Reestr!$G19,(YEAR(N$7)-YEAR(Reestr!$I19))*12+MONTH(N$7)-MONTH(Reestr!$I19)+1)))&gt;=Reestr!$G19,Reestr!$E19-Reestr!$F19,ROUND((MAX(0,MIN(Reestr!$G19,(YEAR(N$7)-YEAR(Reestr!$I19))*12+MONTH(N$7)-MONTH(Reestr!$I19)+1)))*(Reestr!$E19-Reestr!$F19)/Reestr!$G19,2))-IF((MAX(0,MIN(Reestr!$G19,(YEAR(N$7)-YEAR(Reestr!$I19))*12+MONTH(N$7)-MONTH(Reestr!$I19)+1-1)))&gt;=Reestr!$G19,Reestr!$E19-Reestr!$F19,ROUND((MAX(0,MIN(Reestr!$G19,(YEAR(N$7)-YEAR(Reestr!$I19))*12+MONTH(N$7)-MONTH(Reestr!$I19)+1-1)))*(Reestr!$E19-Reestr!$F19)/Reestr!$G19,2)),2))</f>
        <v/>
      </c>
      <c r="O21" s="29" t="str">
        <f aca="false">IF(B21="","",SUM(C21:N21))</f>
        <v/>
      </c>
    </row>
    <row r="22" customFormat="false" ht="15" hidden="false" customHeight="false" outlineLevel="0" collapsed="false">
      <c r="A22" s="23" t="str">
        <f aca="false">Reestr!A20</f>
        <v/>
      </c>
      <c r="B22" s="5" t="str">
        <f aca="false">IF(Reestr!B20="","",Reestr!B20)</f>
        <v/>
      </c>
      <c r="C22" s="13" t="str">
        <f aca="false">IF(OR(Reestr!$E20="",Reestr!$H20=""),"",ROUND(IF((MAX(0,MIN(Reestr!$G20,(YEAR(C$7)-YEAR(Reestr!$I20))*12+MONTH(C$7)-MONTH(Reestr!$I20)+1)))&gt;=Reestr!$G20,Reestr!$E20-Reestr!$F20,ROUND((MAX(0,MIN(Reestr!$G20,(YEAR(C$7)-YEAR(Reestr!$I20))*12+MONTH(C$7)-MONTH(Reestr!$I20)+1)))*(Reestr!$E20-Reestr!$F20)/Reestr!$G20,2))-IF((MAX(0,MIN(Reestr!$G20,(YEAR(C$7)-YEAR(Reestr!$I20))*12+MONTH(C$7)-MONTH(Reestr!$I20)+1-1)))&gt;=Reestr!$G20,Reestr!$E20-Reestr!$F20,ROUND((MAX(0,MIN(Reestr!$G20,(YEAR(C$7)-YEAR(Reestr!$I20))*12+MONTH(C$7)-MONTH(Reestr!$I20)+1-1)))*(Reestr!$E20-Reestr!$F20)/Reestr!$G20,2)),2))</f>
        <v/>
      </c>
      <c r="D22" s="13" t="str">
        <f aca="false">IF(OR(Reestr!$E20="",Reestr!$H20=""),"",ROUND(IF((MAX(0,MIN(Reestr!$G20,(YEAR(D$7)-YEAR(Reestr!$I20))*12+MONTH(D$7)-MONTH(Reestr!$I20)+1)))&gt;=Reestr!$G20,Reestr!$E20-Reestr!$F20,ROUND((MAX(0,MIN(Reestr!$G20,(YEAR(D$7)-YEAR(Reestr!$I20))*12+MONTH(D$7)-MONTH(Reestr!$I20)+1)))*(Reestr!$E20-Reestr!$F20)/Reestr!$G20,2))-IF((MAX(0,MIN(Reestr!$G20,(YEAR(D$7)-YEAR(Reestr!$I20))*12+MONTH(D$7)-MONTH(Reestr!$I20)+1-1)))&gt;=Reestr!$G20,Reestr!$E20-Reestr!$F20,ROUND((MAX(0,MIN(Reestr!$G20,(YEAR(D$7)-YEAR(Reestr!$I20))*12+MONTH(D$7)-MONTH(Reestr!$I20)+1-1)))*(Reestr!$E20-Reestr!$F20)/Reestr!$G20,2)),2))</f>
        <v/>
      </c>
      <c r="E22" s="13" t="str">
        <f aca="false">IF(OR(Reestr!$E20="",Reestr!$H20=""),"",ROUND(IF((MAX(0,MIN(Reestr!$G20,(YEAR(E$7)-YEAR(Reestr!$I20))*12+MONTH(E$7)-MONTH(Reestr!$I20)+1)))&gt;=Reestr!$G20,Reestr!$E20-Reestr!$F20,ROUND((MAX(0,MIN(Reestr!$G20,(YEAR(E$7)-YEAR(Reestr!$I20))*12+MONTH(E$7)-MONTH(Reestr!$I20)+1)))*(Reestr!$E20-Reestr!$F20)/Reestr!$G20,2))-IF((MAX(0,MIN(Reestr!$G20,(YEAR(E$7)-YEAR(Reestr!$I20))*12+MONTH(E$7)-MONTH(Reestr!$I20)+1-1)))&gt;=Reestr!$G20,Reestr!$E20-Reestr!$F20,ROUND((MAX(0,MIN(Reestr!$G20,(YEAR(E$7)-YEAR(Reestr!$I20))*12+MONTH(E$7)-MONTH(Reestr!$I20)+1-1)))*(Reestr!$E20-Reestr!$F20)/Reestr!$G20,2)),2))</f>
        <v/>
      </c>
      <c r="F22" s="13" t="str">
        <f aca="false">IF(OR(Reestr!$E20="",Reestr!$H20=""),"",ROUND(IF((MAX(0,MIN(Reestr!$G20,(YEAR(F$7)-YEAR(Reestr!$I20))*12+MONTH(F$7)-MONTH(Reestr!$I20)+1)))&gt;=Reestr!$G20,Reestr!$E20-Reestr!$F20,ROUND((MAX(0,MIN(Reestr!$G20,(YEAR(F$7)-YEAR(Reestr!$I20))*12+MONTH(F$7)-MONTH(Reestr!$I20)+1)))*(Reestr!$E20-Reestr!$F20)/Reestr!$G20,2))-IF((MAX(0,MIN(Reestr!$G20,(YEAR(F$7)-YEAR(Reestr!$I20))*12+MONTH(F$7)-MONTH(Reestr!$I20)+1-1)))&gt;=Reestr!$G20,Reestr!$E20-Reestr!$F20,ROUND((MAX(0,MIN(Reestr!$G20,(YEAR(F$7)-YEAR(Reestr!$I20))*12+MONTH(F$7)-MONTH(Reestr!$I20)+1-1)))*(Reestr!$E20-Reestr!$F20)/Reestr!$G20,2)),2))</f>
        <v/>
      </c>
      <c r="G22" s="13" t="str">
        <f aca="false">IF(OR(Reestr!$E20="",Reestr!$H20=""),"",ROUND(IF((MAX(0,MIN(Reestr!$G20,(YEAR(G$7)-YEAR(Reestr!$I20))*12+MONTH(G$7)-MONTH(Reestr!$I20)+1)))&gt;=Reestr!$G20,Reestr!$E20-Reestr!$F20,ROUND((MAX(0,MIN(Reestr!$G20,(YEAR(G$7)-YEAR(Reestr!$I20))*12+MONTH(G$7)-MONTH(Reestr!$I20)+1)))*(Reestr!$E20-Reestr!$F20)/Reestr!$G20,2))-IF((MAX(0,MIN(Reestr!$G20,(YEAR(G$7)-YEAR(Reestr!$I20))*12+MONTH(G$7)-MONTH(Reestr!$I20)+1-1)))&gt;=Reestr!$G20,Reestr!$E20-Reestr!$F20,ROUND((MAX(0,MIN(Reestr!$G20,(YEAR(G$7)-YEAR(Reestr!$I20))*12+MONTH(G$7)-MONTH(Reestr!$I20)+1-1)))*(Reestr!$E20-Reestr!$F20)/Reestr!$G20,2)),2))</f>
        <v/>
      </c>
      <c r="H22" s="13" t="str">
        <f aca="false">IF(OR(Reestr!$E20="",Reestr!$H20=""),"",ROUND(IF((MAX(0,MIN(Reestr!$G20,(YEAR(H$7)-YEAR(Reestr!$I20))*12+MONTH(H$7)-MONTH(Reestr!$I20)+1)))&gt;=Reestr!$G20,Reestr!$E20-Reestr!$F20,ROUND((MAX(0,MIN(Reestr!$G20,(YEAR(H$7)-YEAR(Reestr!$I20))*12+MONTH(H$7)-MONTH(Reestr!$I20)+1)))*(Reestr!$E20-Reestr!$F20)/Reestr!$G20,2))-IF((MAX(0,MIN(Reestr!$G20,(YEAR(H$7)-YEAR(Reestr!$I20))*12+MONTH(H$7)-MONTH(Reestr!$I20)+1-1)))&gt;=Reestr!$G20,Reestr!$E20-Reestr!$F20,ROUND((MAX(0,MIN(Reestr!$G20,(YEAR(H$7)-YEAR(Reestr!$I20))*12+MONTH(H$7)-MONTH(Reestr!$I20)+1-1)))*(Reestr!$E20-Reestr!$F20)/Reestr!$G20,2)),2))</f>
        <v/>
      </c>
      <c r="I22" s="13" t="str">
        <f aca="false">IF(OR(Reestr!$E20="",Reestr!$H20=""),"",ROUND(IF((MAX(0,MIN(Reestr!$G20,(YEAR(I$7)-YEAR(Reestr!$I20))*12+MONTH(I$7)-MONTH(Reestr!$I20)+1)))&gt;=Reestr!$G20,Reestr!$E20-Reestr!$F20,ROUND((MAX(0,MIN(Reestr!$G20,(YEAR(I$7)-YEAR(Reestr!$I20))*12+MONTH(I$7)-MONTH(Reestr!$I20)+1)))*(Reestr!$E20-Reestr!$F20)/Reestr!$G20,2))-IF((MAX(0,MIN(Reestr!$G20,(YEAR(I$7)-YEAR(Reestr!$I20))*12+MONTH(I$7)-MONTH(Reestr!$I20)+1-1)))&gt;=Reestr!$G20,Reestr!$E20-Reestr!$F20,ROUND((MAX(0,MIN(Reestr!$G20,(YEAR(I$7)-YEAR(Reestr!$I20))*12+MONTH(I$7)-MONTH(Reestr!$I20)+1-1)))*(Reestr!$E20-Reestr!$F20)/Reestr!$G20,2)),2))</f>
        <v/>
      </c>
      <c r="J22" s="13" t="str">
        <f aca="false">IF(OR(Reestr!$E20="",Reestr!$H20=""),"",ROUND(IF((MAX(0,MIN(Reestr!$G20,(YEAR(J$7)-YEAR(Reestr!$I20))*12+MONTH(J$7)-MONTH(Reestr!$I20)+1)))&gt;=Reestr!$G20,Reestr!$E20-Reestr!$F20,ROUND((MAX(0,MIN(Reestr!$G20,(YEAR(J$7)-YEAR(Reestr!$I20))*12+MONTH(J$7)-MONTH(Reestr!$I20)+1)))*(Reestr!$E20-Reestr!$F20)/Reestr!$G20,2))-IF((MAX(0,MIN(Reestr!$G20,(YEAR(J$7)-YEAR(Reestr!$I20))*12+MONTH(J$7)-MONTH(Reestr!$I20)+1-1)))&gt;=Reestr!$G20,Reestr!$E20-Reestr!$F20,ROUND((MAX(0,MIN(Reestr!$G20,(YEAR(J$7)-YEAR(Reestr!$I20))*12+MONTH(J$7)-MONTH(Reestr!$I20)+1-1)))*(Reestr!$E20-Reestr!$F20)/Reestr!$G20,2)),2))</f>
        <v/>
      </c>
      <c r="K22" s="13" t="str">
        <f aca="false">IF(OR(Reestr!$E20="",Reestr!$H20=""),"",ROUND(IF((MAX(0,MIN(Reestr!$G20,(YEAR(K$7)-YEAR(Reestr!$I20))*12+MONTH(K$7)-MONTH(Reestr!$I20)+1)))&gt;=Reestr!$G20,Reestr!$E20-Reestr!$F20,ROUND((MAX(0,MIN(Reestr!$G20,(YEAR(K$7)-YEAR(Reestr!$I20))*12+MONTH(K$7)-MONTH(Reestr!$I20)+1)))*(Reestr!$E20-Reestr!$F20)/Reestr!$G20,2))-IF((MAX(0,MIN(Reestr!$G20,(YEAR(K$7)-YEAR(Reestr!$I20))*12+MONTH(K$7)-MONTH(Reestr!$I20)+1-1)))&gt;=Reestr!$G20,Reestr!$E20-Reestr!$F20,ROUND((MAX(0,MIN(Reestr!$G20,(YEAR(K$7)-YEAR(Reestr!$I20))*12+MONTH(K$7)-MONTH(Reestr!$I20)+1-1)))*(Reestr!$E20-Reestr!$F20)/Reestr!$G20,2)),2))</f>
        <v/>
      </c>
      <c r="L22" s="13" t="str">
        <f aca="false">IF(OR(Reestr!$E20="",Reestr!$H20=""),"",ROUND(IF((MAX(0,MIN(Reestr!$G20,(YEAR(L$7)-YEAR(Reestr!$I20))*12+MONTH(L$7)-MONTH(Reestr!$I20)+1)))&gt;=Reestr!$G20,Reestr!$E20-Reestr!$F20,ROUND((MAX(0,MIN(Reestr!$G20,(YEAR(L$7)-YEAR(Reestr!$I20))*12+MONTH(L$7)-MONTH(Reestr!$I20)+1)))*(Reestr!$E20-Reestr!$F20)/Reestr!$G20,2))-IF((MAX(0,MIN(Reestr!$G20,(YEAR(L$7)-YEAR(Reestr!$I20))*12+MONTH(L$7)-MONTH(Reestr!$I20)+1-1)))&gt;=Reestr!$G20,Reestr!$E20-Reestr!$F20,ROUND((MAX(0,MIN(Reestr!$G20,(YEAR(L$7)-YEAR(Reestr!$I20))*12+MONTH(L$7)-MONTH(Reestr!$I20)+1-1)))*(Reestr!$E20-Reestr!$F20)/Reestr!$G20,2)),2))</f>
        <v/>
      </c>
      <c r="M22" s="13" t="str">
        <f aca="false">IF(OR(Reestr!$E20="",Reestr!$H20=""),"",ROUND(IF((MAX(0,MIN(Reestr!$G20,(YEAR(M$7)-YEAR(Reestr!$I20))*12+MONTH(M$7)-MONTH(Reestr!$I20)+1)))&gt;=Reestr!$G20,Reestr!$E20-Reestr!$F20,ROUND((MAX(0,MIN(Reestr!$G20,(YEAR(M$7)-YEAR(Reestr!$I20))*12+MONTH(M$7)-MONTH(Reestr!$I20)+1)))*(Reestr!$E20-Reestr!$F20)/Reestr!$G20,2))-IF((MAX(0,MIN(Reestr!$G20,(YEAR(M$7)-YEAR(Reestr!$I20))*12+MONTH(M$7)-MONTH(Reestr!$I20)+1-1)))&gt;=Reestr!$G20,Reestr!$E20-Reestr!$F20,ROUND((MAX(0,MIN(Reestr!$G20,(YEAR(M$7)-YEAR(Reestr!$I20))*12+MONTH(M$7)-MONTH(Reestr!$I20)+1-1)))*(Reestr!$E20-Reestr!$F20)/Reestr!$G20,2)),2))</f>
        <v/>
      </c>
      <c r="N22" s="13" t="str">
        <f aca="false">IF(OR(Reestr!$E20="",Reestr!$H20=""),"",ROUND(IF((MAX(0,MIN(Reestr!$G20,(YEAR(N$7)-YEAR(Reestr!$I20))*12+MONTH(N$7)-MONTH(Reestr!$I20)+1)))&gt;=Reestr!$G20,Reestr!$E20-Reestr!$F20,ROUND((MAX(0,MIN(Reestr!$G20,(YEAR(N$7)-YEAR(Reestr!$I20))*12+MONTH(N$7)-MONTH(Reestr!$I20)+1)))*(Reestr!$E20-Reestr!$F20)/Reestr!$G20,2))-IF((MAX(0,MIN(Reestr!$G20,(YEAR(N$7)-YEAR(Reestr!$I20))*12+MONTH(N$7)-MONTH(Reestr!$I20)+1-1)))&gt;=Reestr!$G20,Reestr!$E20-Reestr!$F20,ROUND((MAX(0,MIN(Reestr!$G20,(YEAR(N$7)-YEAR(Reestr!$I20))*12+MONTH(N$7)-MONTH(Reestr!$I20)+1-1)))*(Reestr!$E20-Reestr!$F20)/Reestr!$G20,2)),2))</f>
        <v/>
      </c>
      <c r="O22" s="29" t="str">
        <f aca="false">IF(B22="","",SUM(C22:N22))</f>
        <v/>
      </c>
    </row>
    <row r="23" customFormat="false" ht="15" hidden="false" customHeight="false" outlineLevel="0" collapsed="false">
      <c r="A23" s="23" t="str">
        <f aca="false">Reestr!A21</f>
        <v/>
      </c>
      <c r="B23" s="5" t="str">
        <f aca="false">IF(Reestr!B21="","",Reestr!B21)</f>
        <v/>
      </c>
      <c r="C23" s="13" t="str">
        <f aca="false">IF(OR(Reestr!$E21="",Reestr!$H21=""),"",ROUND(IF((MAX(0,MIN(Reestr!$G21,(YEAR(C$7)-YEAR(Reestr!$I21))*12+MONTH(C$7)-MONTH(Reestr!$I21)+1)))&gt;=Reestr!$G21,Reestr!$E21-Reestr!$F21,ROUND((MAX(0,MIN(Reestr!$G21,(YEAR(C$7)-YEAR(Reestr!$I21))*12+MONTH(C$7)-MONTH(Reestr!$I21)+1)))*(Reestr!$E21-Reestr!$F21)/Reestr!$G21,2))-IF((MAX(0,MIN(Reestr!$G21,(YEAR(C$7)-YEAR(Reestr!$I21))*12+MONTH(C$7)-MONTH(Reestr!$I21)+1-1)))&gt;=Reestr!$G21,Reestr!$E21-Reestr!$F21,ROUND((MAX(0,MIN(Reestr!$G21,(YEAR(C$7)-YEAR(Reestr!$I21))*12+MONTH(C$7)-MONTH(Reestr!$I21)+1-1)))*(Reestr!$E21-Reestr!$F21)/Reestr!$G21,2)),2))</f>
        <v/>
      </c>
      <c r="D23" s="13" t="str">
        <f aca="false">IF(OR(Reestr!$E21="",Reestr!$H21=""),"",ROUND(IF((MAX(0,MIN(Reestr!$G21,(YEAR(D$7)-YEAR(Reestr!$I21))*12+MONTH(D$7)-MONTH(Reestr!$I21)+1)))&gt;=Reestr!$G21,Reestr!$E21-Reestr!$F21,ROUND((MAX(0,MIN(Reestr!$G21,(YEAR(D$7)-YEAR(Reestr!$I21))*12+MONTH(D$7)-MONTH(Reestr!$I21)+1)))*(Reestr!$E21-Reestr!$F21)/Reestr!$G21,2))-IF((MAX(0,MIN(Reestr!$G21,(YEAR(D$7)-YEAR(Reestr!$I21))*12+MONTH(D$7)-MONTH(Reestr!$I21)+1-1)))&gt;=Reestr!$G21,Reestr!$E21-Reestr!$F21,ROUND((MAX(0,MIN(Reestr!$G21,(YEAR(D$7)-YEAR(Reestr!$I21))*12+MONTH(D$7)-MONTH(Reestr!$I21)+1-1)))*(Reestr!$E21-Reestr!$F21)/Reestr!$G21,2)),2))</f>
        <v/>
      </c>
      <c r="E23" s="13" t="str">
        <f aca="false">IF(OR(Reestr!$E21="",Reestr!$H21=""),"",ROUND(IF((MAX(0,MIN(Reestr!$G21,(YEAR(E$7)-YEAR(Reestr!$I21))*12+MONTH(E$7)-MONTH(Reestr!$I21)+1)))&gt;=Reestr!$G21,Reestr!$E21-Reestr!$F21,ROUND((MAX(0,MIN(Reestr!$G21,(YEAR(E$7)-YEAR(Reestr!$I21))*12+MONTH(E$7)-MONTH(Reestr!$I21)+1)))*(Reestr!$E21-Reestr!$F21)/Reestr!$G21,2))-IF((MAX(0,MIN(Reestr!$G21,(YEAR(E$7)-YEAR(Reestr!$I21))*12+MONTH(E$7)-MONTH(Reestr!$I21)+1-1)))&gt;=Reestr!$G21,Reestr!$E21-Reestr!$F21,ROUND((MAX(0,MIN(Reestr!$G21,(YEAR(E$7)-YEAR(Reestr!$I21))*12+MONTH(E$7)-MONTH(Reestr!$I21)+1-1)))*(Reestr!$E21-Reestr!$F21)/Reestr!$G21,2)),2))</f>
        <v/>
      </c>
      <c r="F23" s="13" t="str">
        <f aca="false">IF(OR(Reestr!$E21="",Reestr!$H21=""),"",ROUND(IF((MAX(0,MIN(Reestr!$G21,(YEAR(F$7)-YEAR(Reestr!$I21))*12+MONTH(F$7)-MONTH(Reestr!$I21)+1)))&gt;=Reestr!$G21,Reestr!$E21-Reestr!$F21,ROUND((MAX(0,MIN(Reestr!$G21,(YEAR(F$7)-YEAR(Reestr!$I21))*12+MONTH(F$7)-MONTH(Reestr!$I21)+1)))*(Reestr!$E21-Reestr!$F21)/Reestr!$G21,2))-IF((MAX(0,MIN(Reestr!$G21,(YEAR(F$7)-YEAR(Reestr!$I21))*12+MONTH(F$7)-MONTH(Reestr!$I21)+1-1)))&gt;=Reestr!$G21,Reestr!$E21-Reestr!$F21,ROUND((MAX(0,MIN(Reestr!$G21,(YEAR(F$7)-YEAR(Reestr!$I21))*12+MONTH(F$7)-MONTH(Reestr!$I21)+1-1)))*(Reestr!$E21-Reestr!$F21)/Reestr!$G21,2)),2))</f>
        <v/>
      </c>
      <c r="G23" s="13" t="str">
        <f aca="false">IF(OR(Reestr!$E21="",Reestr!$H21=""),"",ROUND(IF((MAX(0,MIN(Reestr!$G21,(YEAR(G$7)-YEAR(Reestr!$I21))*12+MONTH(G$7)-MONTH(Reestr!$I21)+1)))&gt;=Reestr!$G21,Reestr!$E21-Reestr!$F21,ROUND((MAX(0,MIN(Reestr!$G21,(YEAR(G$7)-YEAR(Reestr!$I21))*12+MONTH(G$7)-MONTH(Reestr!$I21)+1)))*(Reestr!$E21-Reestr!$F21)/Reestr!$G21,2))-IF((MAX(0,MIN(Reestr!$G21,(YEAR(G$7)-YEAR(Reestr!$I21))*12+MONTH(G$7)-MONTH(Reestr!$I21)+1-1)))&gt;=Reestr!$G21,Reestr!$E21-Reestr!$F21,ROUND((MAX(0,MIN(Reestr!$G21,(YEAR(G$7)-YEAR(Reestr!$I21))*12+MONTH(G$7)-MONTH(Reestr!$I21)+1-1)))*(Reestr!$E21-Reestr!$F21)/Reestr!$G21,2)),2))</f>
        <v/>
      </c>
      <c r="H23" s="13" t="str">
        <f aca="false">IF(OR(Reestr!$E21="",Reestr!$H21=""),"",ROUND(IF((MAX(0,MIN(Reestr!$G21,(YEAR(H$7)-YEAR(Reestr!$I21))*12+MONTH(H$7)-MONTH(Reestr!$I21)+1)))&gt;=Reestr!$G21,Reestr!$E21-Reestr!$F21,ROUND((MAX(0,MIN(Reestr!$G21,(YEAR(H$7)-YEAR(Reestr!$I21))*12+MONTH(H$7)-MONTH(Reestr!$I21)+1)))*(Reestr!$E21-Reestr!$F21)/Reestr!$G21,2))-IF((MAX(0,MIN(Reestr!$G21,(YEAR(H$7)-YEAR(Reestr!$I21))*12+MONTH(H$7)-MONTH(Reestr!$I21)+1-1)))&gt;=Reestr!$G21,Reestr!$E21-Reestr!$F21,ROUND((MAX(0,MIN(Reestr!$G21,(YEAR(H$7)-YEAR(Reestr!$I21))*12+MONTH(H$7)-MONTH(Reestr!$I21)+1-1)))*(Reestr!$E21-Reestr!$F21)/Reestr!$G21,2)),2))</f>
        <v/>
      </c>
      <c r="I23" s="13" t="str">
        <f aca="false">IF(OR(Reestr!$E21="",Reestr!$H21=""),"",ROUND(IF((MAX(0,MIN(Reestr!$G21,(YEAR(I$7)-YEAR(Reestr!$I21))*12+MONTH(I$7)-MONTH(Reestr!$I21)+1)))&gt;=Reestr!$G21,Reestr!$E21-Reestr!$F21,ROUND((MAX(0,MIN(Reestr!$G21,(YEAR(I$7)-YEAR(Reestr!$I21))*12+MONTH(I$7)-MONTH(Reestr!$I21)+1)))*(Reestr!$E21-Reestr!$F21)/Reestr!$G21,2))-IF((MAX(0,MIN(Reestr!$G21,(YEAR(I$7)-YEAR(Reestr!$I21))*12+MONTH(I$7)-MONTH(Reestr!$I21)+1-1)))&gt;=Reestr!$G21,Reestr!$E21-Reestr!$F21,ROUND((MAX(0,MIN(Reestr!$G21,(YEAR(I$7)-YEAR(Reestr!$I21))*12+MONTH(I$7)-MONTH(Reestr!$I21)+1-1)))*(Reestr!$E21-Reestr!$F21)/Reestr!$G21,2)),2))</f>
        <v/>
      </c>
      <c r="J23" s="13" t="str">
        <f aca="false">IF(OR(Reestr!$E21="",Reestr!$H21=""),"",ROUND(IF((MAX(0,MIN(Reestr!$G21,(YEAR(J$7)-YEAR(Reestr!$I21))*12+MONTH(J$7)-MONTH(Reestr!$I21)+1)))&gt;=Reestr!$G21,Reestr!$E21-Reestr!$F21,ROUND((MAX(0,MIN(Reestr!$G21,(YEAR(J$7)-YEAR(Reestr!$I21))*12+MONTH(J$7)-MONTH(Reestr!$I21)+1)))*(Reestr!$E21-Reestr!$F21)/Reestr!$G21,2))-IF((MAX(0,MIN(Reestr!$G21,(YEAR(J$7)-YEAR(Reestr!$I21))*12+MONTH(J$7)-MONTH(Reestr!$I21)+1-1)))&gt;=Reestr!$G21,Reestr!$E21-Reestr!$F21,ROUND((MAX(0,MIN(Reestr!$G21,(YEAR(J$7)-YEAR(Reestr!$I21))*12+MONTH(J$7)-MONTH(Reestr!$I21)+1-1)))*(Reestr!$E21-Reestr!$F21)/Reestr!$G21,2)),2))</f>
        <v/>
      </c>
      <c r="K23" s="13" t="str">
        <f aca="false">IF(OR(Reestr!$E21="",Reestr!$H21=""),"",ROUND(IF((MAX(0,MIN(Reestr!$G21,(YEAR(K$7)-YEAR(Reestr!$I21))*12+MONTH(K$7)-MONTH(Reestr!$I21)+1)))&gt;=Reestr!$G21,Reestr!$E21-Reestr!$F21,ROUND((MAX(0,MIN(Reestr!$G21,(YEAR(K$7)-YEAR(Reestr!$I21))*12+MONTH(K$7)-MONTH(Reestr!$I21)+1)))*(Reestr!$E21-Reestr!$F21)/Reestr!$G21,2))-IF((MAX(0,MIN(Reestr!$G21,(YEAR(K$7)-YEAR(Reestr!$I21))*12+MONTH(K$7)-MONTH(Reestr!$I21)+1-1)))&gt;=Reestr!$G21,Reestr!$E21-Reestr!$F21,ROUND((MAX(0,MIN(Reestr!$G21,(YEAR(K$7)-YEAR(Reestr!$I21))*12+MONTH(K$7)-MONTH(Reestr!$I21)+1-1)))*(Reestr!$E21-Reestr!$F21)/Reestr!$G21,2)),2))</f>
        <v/>
      </c>
      <c r="L23" s="13" t="str">
        <f aca="false">IF(OR(Reestr!$E21="",Reestr!$H21=""),"",ROUND(IF((MAX(0,MIN(Reestr!$G21,(YEAR(L$7)-YEAR(Reestr!$I21))*12+MONTH(L$7)-MONTH(Reestr!$I21)+1)))&gt;=Reestr!$G21,Reestr!$E21-Reestr!$F21,ROUND((MAX(0,MIN(Reestr!$G21,(YEAR(L$7)-YEAR(Reestr!$I21))*12+MONTH(L$7)-MONTH(Reestr!$I21)+1)))*(Reestr!$E21-Reestr!$F21)/Reestr!$G21,2))-IF((MAX(0,MIN(Reestr!$G21,(YEAR(L$7)-YEAR(Reestr!$I21))*12+MONTH(L$7)-MONTH(Reestr!$I21)+1-1)))&gt;=Reestr!$G21,Reestr!$E21-Reestr!$F21,ROUND((MAX(0,MIN(Reestr!$G21,(YEAR(L$7)-YEAR(Reestr!$I21))*12+MONTH(L$7)-MONTH(Reestr!$I21)+1-1)))*(Reestr!$E21-Reestr!$F21)/Reestr!$G21,2)),2))</f>
        <v/>
      </c>
      <c r="M23" s="13" t="str">
        <f aca="false">IF(OR(Reestr!$E21="",Reestr!$H21=""),"",ROUND(IF((MAX(0,MIN(Reestr!$G21,(YEAR(M$7)-YEAR(Reestr!$I21))*12+MONTH(M$7)-MONTH(Reestr!$I21)+1)))&gt;=Reestr!$G21,Reestr!$E21-Reestr!$F21,ROUND((MAX(0,MIN(Reestr!$G21,(YEAR(M$7)-YEAR(Reestr!$I21))*12+MONTH(M$7)-MONTH(Reestr!$I21)+1)))*(Reestr!$E21-Reestr!$F21)/Reestr!$G21,2))-IF((MAX(0,MIN(Reestr!$G21,(YEAR(M$7)-YEAR(Reestr!$I21))*12+MONTH(M$7)-MONTH(Reestr!$I21)+1-1)))&gt;=Reestr!$G21,Reestr!$E21-Reestr!$F21,ROUND((MAX(0,MIN(Reestr!$G21,(YEAR(M$7)-YEAR(Reestr!$I21))*12+MONTH(M$7)-MONTH(Reestr!$I21)+1-1)))*(Reestr!$E21-Reestr!$F21)/Reestr!$G21,2)),2))</f>
        <v/>
      </c>
      <c r="N23" s="13" t="str">
        <f aca="false">IF(OR(Reestr!$E21="",Reestr!$H21=""),"",ROUND(IF((MAX(0,MIN(Reestr!$G21,(YEAR(N$7)-YEAR(Reestr!$I21))*12+MONTH(N$7)-MONTH(Reestr!$I21)+1)))&gt;=Reestr!$G21,Reestr!$E21-Reestr!$F21,ROUND((MAX(0,MIN(Reestr!$G21,(YEAR(N$7)-YEAR(Reestr!$I21))*12+MONTH(N$7)-MONTH(Reestr!$I21)+1)))*(Reestr!$E21-Reestr!$F21)/Reestr!$G21,2))-IF((MAX(0,MIN(Reestr!$G21,(YEAR(N$7)-YEAR(Reestr!$I21))*12+MONTH(N$7)-MONTH(Reestr!$I21)+1-1)))&gt;=Reestr!$G21,Reestr!$E21-Reestr!$F21,ROUND((MAX(0,MIN(Reestr!$G21,(YEAR(N$7)-YEAR(Reestr!$I21))*12+MONTH(N$7)-MONTH(Reestr!$I21)+1-1)))*(Reestr!$E21-Reestr!$F21)/Reestr!$G21,2)),2))</f>
        <v/>
      </c>
      <c r="O23" s="29" t="str">
        <f aca="false">IF(B23="","",SUM(C23:N23))</f>
        <v/>
      </c>
    </row>
    <row r="24" customFormat="false" ht="15" hidden="false" customHeight="false" outlineLevel="0" collapsed="false">
      <c r="A24" s="23" t="str">
        <f aca="false">Reestr!A22</f>
        <v/>
      </c>
      <c r="B24" s="5" t="str">
        <f aca="false">IF(Reestr!B22="","",Reestr!B22)</f>
        <v/>
      </c>
      <c r="C24" s="13" t="str">
        <f aca="false">IF(OR(Reestr!$E22="",Reestr!$H22=""),"",ROUND(IF((MAX(0,MIN(Reestr!$G22,(YEAR(C$7)-YEAR(Reestr!$I22))*12+MONTH(C$7)-MONTH(Reestr!$I22)+1)))&gt;=Reestr!$G22,Reestr!$E22-Reestr!$F22,ROUND((MAX(0,MIN(Reestr!$G22,(YEAR(C$7)-YEAR(Reestr!$I22))*12+MONTH(C$7)-MONTH(Reestr!$I22)+1)))*(Reestr!$E22-Reestr!$F22)/Reestr!$G22,2))-IF((MAX(0,MIN(Reestr!$G22,(YEAR(C$7)-YEAR(Reestr!$I22))*12+MONTH(C$7)-MONTH(Reestr!$I22)+1-1)))&gt;=Reestr!$G22,Reestr!$E22-Reestr!$F22,ROUND((MAX(0,MIN(Reestr!$G22,(YEAR(C$7)-YEAR(Reestr!$I22))*12+MONTH(C$7)-MONTH(Reestr!$I22)+1-1)))*(Reestr!$E22-Reestr!$F22)/Reestr!$G22,2)),2))</f>
        <v/>
      </c>
      <c r="D24" s="13" t="str">
        <f aca="false">IF(OR(Reestr!$E22="",Reestr!$H22=""),"",ROUND(IF((MAX(0,MIN(Reestr!$G22,(YEAR(D$7)-YEAR(Reestr!$I22))*12+MONTH(D$7)-MONTH(Reestr!$I22)+1)))&gt;=Reestr!$G22,Reestr!$E22-Reestr!$F22,ROUND((MAX(0,MIN(Reestr!$G22,(YEAR(D$7)-YEAR(Reestr!$I22))*12+MONTH(D$7)-MONTH(Reestr!$I22)+1)))*(Reestr!$E22-Reestr!$F22)/Reestr!$G22,2))-IF((MAX(0,MIN(Reestr!$G22,(YEAR(D$7)-YEAR(Reestr!$I22))*12+MONTH(D$7)-MONTH(Reestr!$I22)+1-1)))&gt;=Reestr!$G22,Reestr!$E22-Reestr!$F22,ROUND((MAX(0,MIN(Reestr!$G22,(YEAR(D$7)-YEAR(Reestr!$I22))*12+MONTH(D$7)-MONTH(Reestr!$I22)+1-1)))*(Reestr!$E22-Reestr!$F22)/Reestr!$G22,2)),2))</f>
        <v/>
      </c>
      <c r="E24" s="13" t="str">
        <f aca="false">IF(OR(Reestr!$E22="",Reestr!$H22=""),"",ROUND(IF((MAX(0,MIN(Reestr!$G22,(YEAR(E$7)-YEAR(Reestr!$I22))*12+MONTH(E$7)-MONTH(Reestr!$I22)+1)))&gt;=Reestr!$G22,Reestr!$E22-Reestr!$F22,ROUND((MAX(0,MIN(Reestr!$G22,(YEAR(E$7)-YEAR(Reestr!$I22))*12+MONTH(E$7)-MONTH(Reestr!$I22)+1)))*(Reestr!$E22-Reestr!$F22)/Reestr!$G22,2))-IF((MAX(0,MIN(Reestr!$G22,(YEAR(E$7)-YEAR(Reestr!$I22))*12+MONTH(E$7)-MONTH(Reestr!$I22)+1-1)))&gt;=Reestr!$G22,Reestr!$E22-Reestr!$F22,ROUND((MAX(0,MIN(Reestr!$G22,(YEAR(E$7)-YEAR(Reestr!$I22))*12+MONTH(E$7)-MONTH(Reestr!$I22)+1-1)))*(Reestr!$E22-Reestr!$F22)/Reestr!$G22,2)),2))</f>
        <v/>
      </c>
      <c r="F24" s="13" t="str">
        <f aca="false">IF(OR(Reestr!$E22="",Reestr!$H22=""),"",ROUND(IF((MAX(0,MIN(Reestr!$G22,(YEAR(F$7)-YEAR(Reestr!$I22))*12+MONTH(F$7)-MONTH(Reestr!$I22)+1)))&gt;=Reestr!$G22,Reestr!$E22-Reestr!$F22,ROUND((MAX(0,MIN(Reestr!$G22,(YEAR(F$7)-YEAR(Reestr!$I22))*12+MONTH(F$7)-MONTH(Reestr!$I22)+1)))*(Reestr!$E22-Reestr!$F22)/Reestr!$G22,2))-IF((MAX(0,MIN(Reestr!$G22,(YEAR(F$7)-YEAR(Reestr!$I22))*12+MONTH(F$7)-MONTH(Reestr!$I22)+1-1)))&gt;=Reestr!$G22,Reestr!$E22-Reestr!$F22,ROUND((MAX(0,MIN(Reestr!$G22,(YEAR(F$7)-YEAR(Reestr!$I22))*12+MONTH(F$7)-MONTH(Reestr!$I22)+1-1)))*(Reestr!$E22-Reestr!$F22)/Reestr!$G22,2)),2))</f>
        <v/>
      </c>
      <c r="G24" s="13" t="str">
        <f aca="false">IF(OR(Reestr!$E22="",Reestr!$H22=""),"",ROUND(IF((MAX(0,MIN(Reestr!$G22,(YEAR(G$7)-YEAR(Reestr!$I22))*12+MONTH(G$7)-MONTH(Reestr!$I22)+1)))&gt;=Reestr!$G22,Reestr!$E22-Reestr!$F22,ROUND((MAX(0,MIN(Reestr!$G22,(YEAR(G$7)-YEAR(Reestr!$I22))*12+MONTH(G$7)-MONTH(Reestr!$I22)+1)))*(Reestr!$E22-Reestr!$F22)/Reestr!$G22,2))-IF((MAX(0,MIN(Reestr!$G22,(YEAR(G$7)-YEAR(Reestr!$I22))*12+MONTH(G$7)-MONTH(Reestr!$I22)+1-1)))&gt;=Reestr!$G22,Reestr!$E22-Reestr!$F22,ROUND((MAX(0,MIN(Reestr!$G22,(YEAR(G$7)-YEAR(Reestr!$I22))*12+MONTH(G$7)-MONTH(Reestr!$I22)+1-1)))*(Reestr!$E22-Reestr!$F22)/Reestr!$G22,2)),2))</f>
        <v/>
      </c>
      <c r="H24" s="13" t="str">
        <f aca="false">IF(OR(Reestr!$E22="",Reestr!$H22=""),"",ROUND(IF((MAX(0,MIN(Reestr!$G22,(YEAR(H$7)-YEAR(Reestr!$I22))*12+MONTH(H$7)-MONTH(Reestr!$I22)+1)))&gt;=Reestr!$G22,Reestr!$E22-Reestr!$F22,ROUND((MAX(0,MIN(Reestr!$G22,(YEAR(H$7)-YEAR(Reestr!$I22))*12+MONTH(H$7)-MONTH(Reestr!$I22)+1)))*(Reestr!$E22-Reestr!$F22)/Reestr!$G22,2))-IF((MAX(0,MIN(Reestr!$G22,(YEAR(H$7)-YEAR(Reestr!$I22))*12+MONTH(H$7)-MONTH(Reestr!$I22)+1-1)))&gt;=Reestr!$G22,Reestr!$E22-Reestr!$F22,ROUND((MAX(0,MIN(Reestr!$G22,(YEAR(H$7)-YEAR(Reestr!$I22))*12+MONTH(H$7)-MONTH(Reestr!$I22)+1-1)))*(Reestr!$E22-Reestr!$F22)/Reestr!$G22,2)),2))</f>
        <v/>
      </c>
      <c r="I24" s="13" t="str">
        <f aca="false">IF(OR(Reestr!$E22="",Reestr!$H22=""),"",ROUND(IF((MAX(0,MIN(Reestr!$G22,(YEAR(I$7)-YEAR(Reestr!$I22))*12+MONTH(I$7)-MONTH(Reestr!$I22)+1)))&gt;=Reestr!$G22,Reestr!$E22-Reestr!$F22,ROUND((MAX(0,MIN(Reestr!$G22,(YEAR(I$7)-YEAR(Reestr!$I22))*12+MONTH(I$7)-MONTH(Reestr!$I22)+1)))*(Reestr!$E22-Reestr!$F22)/Reestr!$G22,2))-IF((MAX(0,MIN(Reestr!$G22,(YEAR(I$7)-YEAR(Reestr!$I22))*12+MONTH(I$7)-MONTH(Reestr!$I22)+1-1)))&gt;=Reestr!$G22,Reestr!$E22-Reestr!$F22,ROUND((MAX(0,MIN(Reestr!$G22,(YEAR(I$7)-YEAR(Reestr!$I22))*12+MONTH(I$7)-MONTH(Reestr!$I22)+1-1)))*(Reestr!$E22-Reestr!$F22)/Reestr!$G22,2)),2))</f>
        <v/>
      </c>
      <c r="J24" s="13" t="str">
        <f aca="false">IF(OR(Reestr!$E22="",Reestr!$H22=""),"",ROUND(IF((MAX(0,MIN(Reestr!$G22,(YEAR(J$7)-YEAR(Reestr!$I22))*12+MONTH(J$7)-MONTH(Reestr!$I22)+1)))&gt;=Reestr!$G22,Reestr!$E22-Reestr!$F22,ROUND((MAX(0,MIN(Reestr!$G22,(YEAR(J$7)-YEAR(Reestr!$I22))*12+MONTH(J$7)-MONTH(Reestr!$I22)+1)))*(Reestr!$E22-Reestr!$F22)/Reestr!$G22,2))-IF((MAX(0,MIN(Reestr!$G22,(YEAR(J$7)-YEAR(Reestr!$I22))*12+MONTH(J$7)-MONTH(Reestr!$I22)+1-1)))&gt;=Reestr!$G22,Reestr!$E22-Reestr!$F22,ROUND((MAX(0,MIN(Reestr!$G22,(YEAR(J$7)-YEAR(Reestr!$I22))*12+MONTH(J$7)-MONTH(Reestr!$I22)+1-1)))*(Reestr!$E22-Reestr!$F22)/Reestr!$G22,2)),2))</f>
        <v/>
      </c>
      <c r="K24" s="13" t="str">
        <f aca="false">IF(OR(Reestr!$E22="",Reestr!$H22=""),"",ROUND(IF((MAX(0,MIN(Reestr!$G22,(YEAR(K$7)-YEAR(Reestr!$I22))*12+MONTH(K$7)-MONTH(Reestr!$I22)+1)))&gt;=Reestr!$G22,Reestr!$E22-Reestr!$F22,ROUND((MAX(0,MIN(Reestr!$G22,(YEAR(K$7)-YEAR(Reestr!$I22))*12+MONTH(K$7)-MONTH(Reestr!$I22)+1)))*(Reestr!$E22-Reestr!$F22)/Reestr!$G22,2))-IF((MAX(0,MIN(Reestr!$G22,(YEAR(K$7)-YEAR(Reestr!$I22))*12+MONTH(K$7)-MONTH(Reestr!$I22)+1-1)))&gt;=Reestr!$G22,Reestr!$E22-Reestr!$F22,ROUND((MAX(0,MIN(Reestr!$G22,(YEAR(K$7)-YEAR(Reestr!$I22))*12+MONTH(K$7)-MONTH(Reestr!$I22)+1-1)))*(Reestr!$E22-Reestr!$F22)/Reestr!$G22,2)),2))</f>
        <v/>
      </c>
      <c r="L24" s="13" t="str">
        <f aca="false">IF(OR(Reestr!$E22="",Reestr!$H22=""),"",ROUND(IF((MAX(0,MIN(Reestr!$G22,(YEAR(L$7)-YEAR(Reestr!$I22))*12+MONTH(L$7)-MONTH(Reestr!$I22)+1)))&gt;=Reestr!$G22,Reestr!$E22-Reestr!$F22,ROUND((MAX(0,MIN(Reestr!$G22,(YEAR(L$7)-YEAR(Reestr!$I22))*12+MONTH(L$7)-MONTH(Reestr!$I22)+1)))*(Reestr!$E22-Reestr!$F22)/Reestr!$G22,2))-IF((MAX(0,MIN(Reestr!$G22,(YEAR(L$7)-YEAR(Reestr!$I22))*12+MONTH(L$7)-MONTH(Reestr!$I22)+1-1)))&gt;=Reestr!$G22,Reestr!$E22-Reestr!$F22,ROUND((MAX(0,MIN(Reestr!$G22,(YEAR(L$7)-YEAR(Reestr!$I22))*12+MONTH(L$7)-MONTH(Reestr!$I22)+1-1)))*(Reestr!$E22-Reestr!$F22)/Reestr!$G22,2)),2))</f>
        <v/>
      </c>
      <c r="M24" s="13" t="str">
        <f aca="false">IF(OR(Reestr!$E22="",Reestr!$H22=""),"",ROUND(IF((MAX(0,MIN(Reestr!$G22,(YEAR(M$7)-YEAR(Reestr!$I22))*12+MONTH(M$7)-MONTH(Reestr!$I22)+1)))&gt;=Reestr!$G22,Reestr!$E22-Reestr!$F22,ROUND((MAX(0,MIN(Reestr!$G22,(YEAR(M$7)-YEAR(Reestr!$I22))*12+MONTH(M$7)-MONTH(Reestr!$I22)+1)))*(Reestr!$E22-Reestr!$F22)/Reestr!$G22,2))-IF((MAX(0,MIN(Reestr!$G22,(YEAR(M$7)-YEAR(Reestr!$I22))*12+MONTH(M$7)-MONTH(Reestr!$I22)+1-1)))&gt;=Reestr!$G22,Reestr!$E22-Reestr!$F22,ROUND((MAX(0,MIN(Reestr!$G22,(YEAR(M$7)-YEAR(Reestr!$I22))*12+MONTH(M$7)-MONTH(Reestr!$I22)+1-1)))*(Reestr!$E22-Reestr!$F22)/Reestr!$G22,2)),2))</f>
        <v/>
      </c>
      <c r="N24" s="13" t="str">
        <f aca="false">IF(OR(Reestr!$E22="",Reestr!$H22=""),"",ROUND(IF((MAX(0,MIN(Reestr!$G22,(YEAR(N$7)-YEAR(Reestr!$I22))*12+MONTH(N$7)-MONTH(Reestr!$I22)+1)))&gt;=Reestr!$G22,Reestr!$E22-Reestr!$F22,ROUND((MAX(0,MIN(Reestr!$G22,(YEAR(N$7)-YEAR(Reestr!$I22))*12+MONTH(N$7)-MONTH(Reestr!$I22)+1)))*(Reestr!$E22-Reestr!$F22)/Reestr!$G22,2))-IF((MAX(0,MIN(Reestr!$G22,(YEAR(N$7)-YEAR(Reestr!$I22))*12+MONTH(N$7)-MONTH(Reestr!$I22)+1-1)))&gt;=Reestr!$G22,Reestr!$E22-Reestr!$F22,ROUND((MAX(0,MIN(Reestr!$G22,(YEAR(N$7)-YEAR(Reestr!$I22))*12+MONTH(N$7)-MONTH(Reestr!$I22)+1-1)))*(Reestr!$E22-Reestr!$F22)/Reestr!$G22,2)),2))</f>
        <v/>
      </c>
      <c r="O24" s="29" t="str">
        <f aca="false">IF(B24="","",SUM(C24:N24))</f>
        <v/>
      </c>
    </row>
    <row r="25" customFormat="false" ht="15" hidden="false" customHeight="false" outlineLevel="0" collapsed="false">
      <c r="A25" s="23" t="str">
        <f aca="false">Reestr!A23</f>
        <v/>
      </c>
      <c r="B25" s="5" t="str">
        <f aca="false">IF(Reestr!B23="","",Reestr!B23)</f>
        <v/>
      </c>
      <c r="C25" s="13" t="str">
        <f aca="false">IF(OR(Reestr!$E23="",Reestr!$H23=""),"",ROUND(IF((MAX(0,MIN(Reestr!$G23,(YEAR(C$7)-YEAR(Reestr!$I23))*12+MONTH(C$7)-MONTH(Reestr!$I23)+1)))&gt;=Reestr!$G23,Reestr!$E23-Reestr!$F23,ROUND((MAX(0,MIN(Reestr!$G23,(YEAR(C$7)-YEAR(Reestr!$I23))*12+MONTH(C$7)-MONTH(Reestr!$I23)+1)))*(Reestr!$E23-Reestr!$F23)/Reestr!$G23,2))-IF((MAX(0,MIN(Reestr!$G23,(YEAR(C$7)-YEAR(Reestr!$I23))*12+MONTH(C$7)-MONTH(Reestr!$I23)+1-1)))&gt;=Reestr!$G23,Reestr!$E23-Reestr!$F23,ROUND((MAX(0,MIN(Reestr!$G23,(YEAR(C$7)-YEAR(Reestr!$I23))*12+MONTH(C$7)-MONTH(Reestr!$I23)+1-1)))*(Reestr!$E23-Reestr!$F23)/Reestr!$G23,2)),2))</f>
        <v/>
      </c>
      <c r="D25" s="13" t="str">
        <f aca="false">IF(OR(Reestr!$E23="",Reestr!$H23=""),"",ROUND(IF((MAX(0,MIN(Reestr!$G23,(YEAR(D$7)-YEAR(Reestr!$I23))*12+MONTH(D$7)-MONTH(Reestr!$I23)+1)))&gt;=Reestr!$G23,Reestr!$E23-Reestr!$F23,ROUND((MAX(0,MIN(Reestr!$G23,(YEAR(D$7)-YEAR(Reestr!$I23))*12+MONTH(D$7)-MONTH(Reestr!$I23)+1)))*(Reestr!$E23-Reestr!$F23)/Reestr!$G23,2))-IF((MAX(0,MIN(Reestr!$G23,(YEAR(D$7)-YEAR(Reestr!$I23))*12+MONTH(D$7)-MONTH(Reestr!$I23)+1-1)))&gt;=Reestr!$G23,Reestr!$E23-Reestr!$F23,ROUND((MAX(0,MIN(Reestr!$G23,(YEAR(D$7)-YEAR(Reestr!$I23))*12+MONTH(D$7)-MONTH(Reestr!$I23)+1-1)))*(Reestr!$E23-Reestr!$F23)/Reestr!$G23,2)),2))</f>
        <v/>
      </c>
      <c r="E25" s="13" t="str">
        <f aca="false">IF(OR(Reestr!$E23="",Reestr!$H23=""),"",ROUND(IF((MAX(0,MIN(Reestr!$G23,(YEAR(E$7)-YEAR(Reestr!$I23))*12+MONTH(E$7)-MONTH(Reestr!$I23)+1)))&gt;=Reestr!$G23,Reestr!$E23-Reestr!$F23,ROUND((MAX(0,MIN(Reestr!$G23,(YEAR(E$7)-YEAR(Reestr!$I23))*12+MONTH(E$7)-MONTH(Reestr!$I23)+1)))*(Reestr!$E23-Reestr!$F23)/Reestr!$G23,2))-IF((MAX(0,MIN(Reestr!$G23,(YEAR(E$7)-YEAR(Reestr!$I23))*12+MONTH(E$7)-MONTH(Reestr!$I23)+1-1)))&gt;=Reestr!$G23,Reestr!$E23-Reestr!$F23,ROUND((MAX(0,MIN(Reestr!$G23,(YEAR(E$7)-YEAR(Reestr!$I23))*12+MONTH(E$7)-MONTH(Reestr!$I23)+1-1)))*(Reestr!$E23-Reestr!$F23)/Reestr!$G23,2)),2))</f>
        <v/>
      </c>
      <c r="F25" s="13" t="str">
        <f aca="false">IF(OR(Reestr!$E23="",Reestr!$H23=""),"",ROUND(IF((MAX(0,MIN(Reestr!$G23,(YEAR(F$7)-YEAR(Reestr!$I23))*12+MONTH(F$7)-MONTH(Reestr!$I23)+1)))&gt;=Reestr!$G23,Reestr!$E23-Reestr!$F23,ROUND((MAX(0,MIN(Reestr!$G23,(YEAR(F$7)-YEAR(Reestr!$I23))*12+MONTH(F$7)-MONTH(Reestr!$I23)+1)))*(Reestr!$E23-Reestr!$F23)/Reestr!$G23,2))-IF((MAX(0,MIN(Reestr!$G23,(YEAR(F$7)-YEAR(Reestr!$I23))*12+MONTH(F$7)-MONTH(Reestr!$I23)+1-1)))&gt;=Reestr!$G23,Reestr!$E23-Reestr!$F23,ROUND((MAX(0,MIN(Reestr!$G23,(YEAR(F$7)-YEAR(Reestr!$I23))*12+MONTH(F$7)-MONTH(Reestr!$I23)+1-1)))*(Reestr!$E23-Reestr!$F23)/Reestr!$G23,2)),2))</f>
        <v/>
      </c>
      <c r="G25" s="13" t="str">
        <f aca="false">IF(OR(Reestr!$E23="",Reestr!$H23=""),"",ROUND(IF((MAX(0,MIN(Reestr!$G23,(YEAR(G$7)-YEAR(Reestr!$I23))*12+MONTH(G$7)-MONTH(Reestr!$I23)+1)))&gt;=Reestr!$G23,Reestr!$E23-Reestr!$F23,ROUND((MAX(0,MIN(Reestr!$G23,(YEAR(G$7)-YEAR(Reestr!$I23))*12+MONTH(G$7)-MONTH(Reestr!$I23)+1)))*(Reestr!$E23-Reestr!$F23)/Reestr!$G23,2))-IF((MAX(0,MIN(Reestr!$G23,(YEAR(G$7)-YEAR(Reestr!$I23))*12+MONTH(G$7)-MONTH(Reestr!$I23)+1-1)))&gt;=Reestr!$G23,Reestr!$E23-Reestr!$F23,ROUND((MAX(0,MIN(Reestr!$G23,(YEAR(G$7)-YEAR(Reestr!$I23))*12+MONTH(G$7)-MONTH(Reestr!$I23)+1-1)))*(Reestr!$E23-Reestr!$F23)/Reestr!$G23,2)),2))</f>
        <v/>
      </c>
      <c r="H25" s="13" t="str">
        <f aca="false">IF(OR(Reestr!$E23="",Reestr!$H23=""),"",ROUND(IF((MAX(0,MIN(Reestr!$G23,(YEAR(H$7)-YEAR(Reestr!$I23))*12+MONTH(H$7)-MONTH(Reestr!$I23)+1)))&gt;=Reestr!$G23,Reestr!$E23-Reestr!$F23,ROUND((MAX(0,MIN(Reestr!$G23,(YEAR(H$7)-YEAR(Reestr!$I23))*12+MONTH(H$7)-MONTH(Reestr!$I23)+1)))*(Reestr!$E23-Reestr!$F23)/Reestr!$G23,2))-IF((MAX(0,MIN(Reestr!$G23,(YEAR(H$7)-YEAR(Reestr!$I23))*12+MONTH(H$7)-MONTH(Reestr!$I23)+1-1)))&gt;=Reestr!$G23,Reestr!$E23-Reestr!$F23,ROUND((MAX(0,MIN(Reestr!$G23,(YEAR(H$7)-YEAR(Reestr!$I23))*12+MONTH(H$7)-MONTH(Reestr!$I23)+1-1)))*(Reestr!$E23-Reestr!$F23)/Reestr!$G23,2)),2))</f>
        <v/>
      </c>
      <c r="I25" s="13" t="str">
        <f aca="false">IF(OR(Reestr!$E23="",Reestr!$H23=""),"",ROUND(IF((MAX(0,MIN(Reestr!$G23,(YEAR(I$7)-YEAR(Reestr!$I23))*12+MONTH(I$7)-MONTH(Reestr!$I23)+1)))&gt;=Reestr!$G23,Reestr!$E23-Reestr!$F23,ROUND((MAX(0,MIN(Reestr!$G23,(YEAR(I$7)-YEAR(Reestr!$I23))*12+MONTH(I$7)-MONTH(Reestr!$I23)+1)))*(Reestr!$E23-Reestr!$F23)/Reestr!$G23,2))-IF((MAX(0,MIN(Reestr!$G23,(YEAR(I$7)-YEAR(Reestr!$I23))*12+MONTH(I$7)-MONTH(Reestr!$I23)+1-1)))&gt;=Reestr!$G23,Reestr!$E23-Reestr!$F23,ROUND((MAX(0,MIN(Reestr!$G23,(YEAR(I$7)-YEAR(Reestr!$I23))*12+MONTH(I$7)-MONTH(Reestr!$I23)+1-1)))*(Reestr!$E23-Reestr!$F23)/Reestr!$G23,2)),2))</f>
        <v/>
      </c>
      <c r="J25" s="13" t="str">
        <f aca="false">IF(OR(Reestr!$E23="",Reestr!$H23=""),"",ROUND(IF((MAX(0,MIN(Reestr!$G23,(YEAR(J$7)-YEAR(Reestr!$I23))*12+MONTH(J$7)-MONTH(Reestr!$I23)+1)))&gt;=Reestr!$G23,Reestr!$E23-Reestr!$F23,ROUND((MAX(0,MIN(Reestr!$G23,(YEAR(J$7)-YEAR(Reestr!$I23))*12+MONTH(J$7)-MONTH(Reestr!$I23)+1)))*(Reestr!$E23-Reestr!$F23)/Reestr!$G23,2))-IF((MAX(0,MIN(Reestr!$G23,(YEAR(J$7)-YEAR(Reestr!$I23))*12+MONTH(J$7)-MONTH(Reestr!$I23)+1-1)))&gt;=Reestr!$G23,Reestr!$E23-Reestr!$F23,ROUND((MAX(0,MIN(Reestr!$G23,(YEAR(J$7)-YEAR(Reestr!$I23))*12+MONTH(J$7)-MONTH(Reestr!$I23)+1-1)))*(Reestr!$E23-Reestr!$F23)/Reestr!$G23,2)),2))</f>
        <v/>
      </c>
      <c r="K25" s="13" t="str">
        <f aca="false">IF(OR(Reestr!$E23="",Reestr!$H23=""),"",ROUND(IF((MAX(0,MIN(Reestr!$G23,(YEAR(K$7)-YEAR(Reestr!$I23))*12+MONTH(K$7)-MONTH(Reestr!$I23)+1)))&gt;=Reestr!$G23,Reestr!$E23-Reestr!$F23,ROUND((MAX(0,MIN(Reestr!$G23,(YEAR(K$7)-YEAR(Reestr!$I23))*12+MONTH(K$7)-MONTH(Reestr!$I23)+1)))*(Reestr!$E23-Reestr!$F23)/Reestr!$G23,2))-IF((MAX(0,MIN(Reestr!$G23,(YEAR(K$7)-YEAR(Reestr!$I23))*12+MONTH(K$7)-MONTH(Reestr!$I23)+1-1)))&gt;=Reestr!$G23,Reestr!$E23-Reestr!$F23,ROUND((MAX(0,MIN(Reestr!$G23,(YEAR(K$7)-YEAR(Reestr!$I23))*12+MONTH(K$7)-MONTH(Reestr!$I23)+1-1)))*(Reestr!$E23-Reestr!$F23)/Reestr!$G23,2)),2))</f>
        <v/>
      </c>
      <c r="L25" s="13" t="str">
        <f aca="false">IF(OR(Reestr!$E23="",Reestr!$H23=""),"",ROUND(IF((MAX(0,MIN(Reestr!$G23,(YEAR(L$7)-YEAR(Reestr!$I23))*12+MONTH(L$7)-MONTH(Reestr!$I23)+1)))&gt;=Reestr!$G23,Reestr!$E23-Reestr!$F23,ROUND((MAX(0,MIN(Reestr!$G23,(YEAR(L$7)-YEAR(Reestr!$I23))*12+MONTH(L$7)-MONTH(Reestr!$I23)+1)))*(Reestr!$E23-Reestr!$F23)/Reestr!$G23,2))-IF((MAX(0,MIN(Reestr!$G23,(YEAR(L$7)-YEAR(Reestr!$I23))*12+MONTH(L$7)-MONTH(Reestr!$I23)+1-1)))&gt;=Reestr!$G23,Reestr!$E23-Reestr!$F23,ROUND((MAX(0,MIN(Reestr!$G23,(YEAR(L$7)-YEAR(Reestr!$I23))*12+MONTH(L$7)-MONTH(Reestr!$I23)+1-1)))*(Reestr!$E23-Reestr!$F23)/Reestr!$G23,2)),2))</f>
        <v/>
      </c>
      <c r="M25" s="13" t="str">
        <f aca="false">IF(OR(Reestr!$E23="",Reestr!$H23=""),"",ROUND(IF((MAX(0,MIN(Reestr!$G23,(YEAR(M$7)-YEAR(Reestr!$I23))*12+MONTH(M$7)-MONTH(Reestr!$I23)+1)))&gt;=Reestr!$G23,Reestr!$E23-Reestr!$F23,ROUND((MAX(0,MIN(Reestr!$G23,(YEAR(M$7)-YEAR(Reestr!$I23))*12+MONTH(M$7)-MONTH(Reestr!$I23)+1)))*(Reestr!$E23-Reestr!$F23)/Reestr!$G23,2))-IF((MAX(0,MIN(Reestr!$G23,(YEAR(M$7)-YEAR(Reestr!$I23))*12+MONTH(M$7)-MONTH(Reestr!$I23)+1-1)))&gt;=Reestr!$G23,Reestr!$E23-Reestr!$F23,ROUND((MAX(0,MIN(Reestr!$G23,(YEAR(M$7)-YEAR(Reestr!$I23))*12+MONTH(M$7)-MONTH(Reestr!$I23)+1-1)))*(Reestr!$E23-Reestr!$F23)/Reestr!$G23,2)),2))</f>
        <v/>
      </c>
      <c r="N25" s="13" t="str">
        <f aca="false">IF(OR(Reestr!$E23="",Reestr!$H23=""),"",ROUND(IF((MAX(0,MIN(Reestr!$G23,(YEAR(N$7)-YEAR(Reestr!$I23))*12+MONTH(N$7)-MONTH(Reestr!$I23)+1)))&gt;=Reestr!$G23,Reestr!$E23-Reestr!$F23,ROUND((MAX(0,MIN(Reestr!$G23,(YEAR(N$7)-YEAR(Reestr!$I23))*12+MONTH(N$7)-MONTH(Reestr!$I23)+1)))*(Reestr!$E23-Reestr!$F23)/Reestr!$G23,2))-IF((MAX(0,MIN(Reestr!$G23,(YEAR(N$7)-YEAR(Reestr!$I23))*12+MONTH(N$7)-MONTH(Reestr!$I23)+1-1)))&gt;=Reestr!$G23,Reestr!$E23-Reestr!$F23,ROUND((MAX(0,MIN(Reestr!$G23,(YEAR(N$7)-YEAR(Reestr!$I23))*12+MONTH(N$7)-MONTH(Reestr!$I23)+1-1)))*(Reestr!$E23-Reestr!$F23)/Reestr!$G23,2)),2))</f>
        <v/>
      </c>
      <c r="O25" s="29" t="str">
        <f aca="false">IF(B25="","",SUM(C25:N25))</f>
        <v/>
      </c>
    </row>
    <row r="26" customFormat="false" ht="15" hidden="false" customHeight="false" outlineLevel="0" collapsed="false">
      <c r="A26" s="23" t="str">
        <f aca="false">Reestr!A24</f>
        <v/>
      </c>
      <c r="B26" s="5" t="str">
        <f aca="false">IF(Reestr!B24="","",Reestr!B24)</f>
        <v/>
      </c>
      <c r="C26" s="13" t="str">
        <f aca="false">IF(OR(Reestr!$E24="",Reestr!$H24=""),"",ROUND(IF((MAX(0,MIN(Reestr!$G24,(YEAR(C$7)-YEAR(Reestr!$I24))*12+MONTH(C$7)-MONTH(Reestr!$I24)+1)))&gt;=Reestr!$G24,Reestr!$E24-Reestr!$F24,ROUND((MAX(0,MIN(Reestr!$G24,(YEAR(C$7)-YEAR(Reestr!$I24))*12+MONTH(C$7)-MONTH(Reestr!$I24)+1)))*(Reestr!$E24-Reestr!$F24)/Reestr!$G24,2))-IF((MAX(0,MIN(Reestr!$G24,(YEAR(C$7)-YEAR(Reestr!$I24))*12+MONTH(C$7)-MONTH(Reestr!$I24)+1-1)))&gt;=Reestr!$G24,Reestr!$E24-Reestr!$F24,ROUND((MAX(0,MIN(Reestr!$G24,(YEAR(C$7)-YEAR(Reestr!$I24))*12+MONTH(C$7)-MONTH(Reestr!$I24)+1-1)))*(Reestr!$E24-Reestr!$F24)/Reestr!$G24,2)),2))</f>
        <v/>
      </c>
      <c r="D26" s="13" t="str">
        <f aca="false">IF(OR(Reestr!$E24="",Reestr!$H24=""),"",ROUND(IF((MAX(0,MIN(Reestr!$G24,(YEAR(D$7)-YEAR(Reestr!$I24))*12+MONTH(D$7)-MONTH(Reestr!$I24)+1)))&gt;=Reestr!$G24,Reestr!$E24-Reestr!$F24,ROUND((MAX(0,MIN(Reestr!$G24,(YEAR(D$7)-YEAR(Reestr!$I24))*12+MONTH(D$7)-MONTH(Reestr!$I24)+1)))*(Reestr!$E24-Reestr!$F24)/Reestr!$G24,2))-IF((MAX(0,MIN(Reestr!$G24,(YEAR(D$7)-YEAR(Reestr!$I24))*12+MONTH(D$7)-MONTH(Reestr!$I24)+1-1)))&gt;=Reestr!$G24,Reestr!$E24-Reestr!$F24,ROUND((MAX(0,MIN(Reestr!$G24,(YEAR(D$7)-YEAR(Reestr!$I24))*12+MONTH(D$7)-MONTH(Reestr!$I24)+1-1)))*(Reestr!$E24-Reestr!$F24)/Reestr!$G24,2)),2))</f>
        <v/>
      </c>
      <c r="E26" s="13" t="str">
        <f aca="false">IF(OR(Reestr!$E24="",Reestr!$H24=""),"",ROUND(IF((MAX(0,MIN(Reestr!$G24,(YEAR(E$7)-YEAR(Reestr!$I24))*12+MONTH(E$7)-MONTH(Reestr!$I24)+1)))&gt;=Reestr!$G24,Reestr!$E24-Reestr!$F24,ROUND((MAX(0,MIN(Reestr!$G24,(YEAR(E$7)-YEAR(Reestr!$I24))*12+MONTH(E$7)-MONTH(Reestr!$I24)+1)))*(Reestr!$E24-Reestr!$F24)/Reestr!$G24,2))-IF((MAX(0,MIN(Reestr!$G24,(YEAR(E$7)-YEAR(Reestr!$I24))*12+MONTH(E$7)-MONTH(Reestr!$I24)+1-1)))&gt;=Reestr!$G24,Reestr!$E24-Reestr!$F24,ROUND((MAX(0,MIN(Reestr!$G24,(YEAR(E$7)-YEAR(Reestr!$I24))*12+MONTH(E$7)-MONTH(Reestr!$I24)+1-1)))*(Reestr!$E24-Reestr!$F24)/Reestr!$G24,2)),2))</f>
        <v/>
      </c>
      <c r="F26" s="13" t="str">
        <f aca="false">IF(OR(Reestr!$E24="",Reestr!$H24=""),"",ROUND(IF((MAX(0,MIN(Reestr!$G24,(YEAR(F$7)-YEAR(Reestr!$I24))*12+MONTH(F$7)-MONTH(Reestr!$I24)+1)))&gt;=Reestr!$G24,Reestr!$E24-Reestr!$F24,ROUND((MAX(0,MIN(Reestr!$G24,(YEAR(F$7)-YEAR(Reestr!$I24))*12+MONTH(F$7)-MONTH(Reestr!$I24)+1)))*(Reestr!$E24-Reestr!$F24)/Reestr!$G24,2))-IF((MAX(0,MIN(Reestr!$G24,(YEAR(F$7)-YEAR(Reestr!$I24))*12+MONTH(F$7)-MONTH(Reestr!$I24)+1-1)))&gt;=Reestr!$G24,Reestr!$E24-Reestr!$F24,ROUND((MAX(0,MIN(Reestr!$G24,(YEAR(F$7)-YEAR(Reestr!$I24))*12+MONTH(F$7)-MONTH(Reestr!$I24)+1-1)))*(Reestr!$E24-Reestr!$F24)/Reestr!$G24,2)),2))</f>
        <v/>
      </c>
      <c r="G26" s="13" t="str">
        <f aca="false">IF(OR(Reestr!$E24="",Reestr!$H24=""),"",ROUND(IF((MAX(0,MIN(Reestr!$G24,(YEAR(G$7)-YEAR(Reestr!$I24))*12+MONTH(G$7)-MONTH(Reestr!$I24)+1)))&gt;=Reestr!$G24,Reestr!$E24-Reestr!$F24,ROUND((MAX(0,MIN(Reestr!$G24,(YEAR(G$7)-YEAR(Reestr!$I24))*12+MONTH(G$7)-MONTH(Reestr!$I24)+1)))*(Reestr!$E24-Reestr!$F24)/Reestr!$G24,2))-IF((MAX(0,MIN(Reestr!$G24,(YEAR(G$7)-YEAR(Reestr!$I24))*12+MONTH(G$7)-MONTH(Reestr!$I24)+1-1)))&gt;=Reestr!$G24,Reestr!$E24-Reestr!$F24,ROUND((MAX(0,MIN(Reestr!$G24,(YEAR(G$7)-YEAR(Reestr!$I24))*12+MONTH(G$7)-MONTH(Reestr!$I24)+1-1)))*(Reestr!$E24-Reestr!$F24)/Reestr!$G24,2)),2))</f>
        <v/>
      </c>
      <c r="H26" s="13" t="str">
        <f aca="false">IF(OR(Reestr!$E24="",Reestr!$H24=""),"",ROUND(IF((MAX(0,MIN(Reestr!$G24,(YEAR(H$7)-YEAR(Reestr!$I24))*12+MONTH(H$7)-MONTH(Reestr!$I24)+1)))&gt;=Reestr!$G24,Reestr!$E24-Reestr!$F24,ROUND((MAX(0,MIN(Reestr!$G24,(YEAR(H$7)-YEAR(Reestr!$I24))*12+MONTH(H$7)-MONTH(Reestr!$I24)+1)))*(Reestr!$E24-Reestr!$F24)/Reestr!$G24,2))-IF((MAX(0,MIN(Reestr!$G24,(YEAR(H$7)-YEAR(Reestr!$I24))*12+MONTH(H$7)-MONTH(Reestr!$I24)+1-1)))&gt;=Reestr!$G24,Reestr!$E24-Reestr!$F24,ROUND((MAX(0,MIN(Reestr!$G24,(YEAR(H$7)-YEAR(Reestr!$I24))*12+MONTH(H$7)-MONTH(Reestr!$I24)+1-1)))*(Reestr!$E24-Reestr!$F24)/Reestr!$G24,2)),2))</f>
        <v/>
      </c>
      <c r="I26" s="13" t="str">
        <f aca="false">IF(OR(Reestr!$E24="",Reestr!$H24=""),"",ROUND(IF((MAX(0,MIN(Reestr!$G24,(YEAR(I$7)-YEAR(Reestr!$I24))*12+MONTH(I$7)-MONTH(Reestr!$I24)+1)))&gt;=Reestr!$G24,Reestr!$E24-Reestr!$F24,ROUND((MAX(0,MIN(Reestr!$G24,(YEAR(I$7)-YEAR(Reestr!$I24))*12+MONTH(I$7)-MONTH(Reestr!$I24)+1)))*(Reestr!$E24-Reestr!$F24)/Reestr!$G24,2))-IF((MAX(0,MIN(Reestr!$G24,(YEAR(I$7)-YEAR(Reestr!$I24))*12+MONTH(I$7)-MONTH(Reestr!$I24)+1-1)))&gt;=Reestr!$G24,Reestr!$E24-Reestr!$F24,ROUND((MAX(0,MIN(Reestr!$G24,(YEAR(I$7)-YEAR(Reestr!$I24))*12+MONTH(I$7)-MONTH(Reestr!$I24)+1-1)))*(Reestr!$E24-Reestr!$F24)/Reestr!$G24,2)),2))</f>
        <v/>
      </c>
      <c r="J26" s="13" t="str">
        <f aca="false">IF(OR(Reestr!$E24="",Reestr!$H24=""),"",ROUND(IF((MAX(0,MIN(Reestr!$G24,(YEAR(J$7)-YEAR(Reestr!$I24))*12+MONTH(J$7)-MONTH(Reestr!$I24)+1)))&gt;=Reestr!$G24,Reestr!$E24-Reestr!$F24,ROUND((MAX(0,MIN(Reestr!$G24,(YEAR(J$7)-YEAR(Reestr!$I24))*12+MONTH(J$7)-MONTH(Reestr!$I24)+1)))*(Reestr!$E24-Reestr!$F24)/Reestr!$G24,2))-IF((MAX(0,MIN(Reestr!$G24,(YEAR(J$7)-YEAR(Reestr!$I24))*12+MONTH(J$7)-MONTH(Reestr!$I24)+1-1)))&gt;=Reestr!$G24,Reestr!$E24-Reestr!$F24,ROUND((MAX(0,MIN(Reestr!$G24,(YEAR(J$7)-YEAR(Reestr!$I24))*12+MONTH(J$7)-MONTH(Reestr!$I24)+1-1)))*(Reestr!$E24-Reestr!$F24)/Reestr!$G24,2)),2))</f>
        <v/>
      </c>
      <c r="K26" s="13" t="str">
        <f aca="false">IF(OR(Reestr!$E24="",Reestr!$H24=""),"",ROUND(IF((MAX(0,MIN(Reestr!$G24,(YEAR(K$7)-YEAR(Reestr!$I24))*12+MONTH(K$7)-MONTH(Reestr!$I24)+1)))&gt;=Reestr!$G24,Reestr!$E24-Reestr!$F24,ROUND((MAX(0,MIN(Reestr!$G24,(YEAR(K$7)-YEAR(Reestr!$I24))*12+MONTH(K$7)-MONTH(Reestr!$I24)+1)))*(Reestr!$E24-Reestr!$F24)/Reestr!$G24,2))-IF((MAX(0,MIN(Reestr!$G24,(YEAR(K$7)-YEAR(Reestr!$I24))*12+MONTH(K$7)-MONTH(Reestr!$I24)+1-1)))&gt;=Reestr!$G24,Reestr!$E24-Reestr!$F24,ROUND((MAX(0,MIN(Reestr!$G24,(YEAR(K$7)-YEAR(Reestr!$I24))*12+MONTH(K$7)-MONTH(Reestr!$I24)+1-1)))*(Reestr!$E24-Reestr!$F24)/Reestr!$G24,2)),2))</f>
        <v/>
      </c>
      <c r="L26" s="13" t="str">
        <f aca="false">IF(OR(Reestr!$E24="",Reestr!$H24=""),"",ROUND(IF((MAX(0,MIN(Reestr!$G24,(YEAR(L$7)-YEAR(Reestr!$I24))*12+MONTH(L$7)-MONTH(Reestr!$I24)+1)))&gt;=Reestr!$G24,Reestr!$E24-Reestr!$F24,ROUND((MAX(0,MIN(Reestr!$G24,(YEAR(L$7)-YEAR(Reestr!$I24))*12+MONTH(L$7)-MONTH(Reestr!$I24)+1)))*(Reestr!$E24-Reestr!$F24)/Reestr!$G24,2))-IF((MAX(0,MIN(Reestr!$G24,(YEAR(L$7)-YEAR(Reestr!$I24))*12+MONTH(L$7)-MONTH(Reestr!$I24)+1-1)))&gt;=Reestr!$G24,Reestr!$E24-Reestr!$F24,ROUND((MAX(0,MIN(Reestr!$G24,(YEAR(L$7)-YEAR(Reestr!$I24))*12+MONTH(L$7)-MONTH(Reestr!$I24)+1-1)))*(Reestr!$E24-Reestr!$F24)/Reestr!$G24,2)),2))</f>
        <v/>
      </c>
      <c r="M26" s="13" t="str">
        <f aca="false">IF(OR(Reestr!$E24="",Reestr!$H24=""),"",ROUND(IF((MAX(0,MIN(Reestr!$G24,(YEAR(M$7)-YEAR(Reestr!$I24))*12+MONTH(M$7)-MONTH(Reestr!$I24)+1)))&gt;=Reestr!$G24,Reestr!$E24-Reestr!$F24,ROUND((MAX(0,MIN(Reestr!$G24,(YEAR(M$7)-YEAR(Reestr!$I24))*12+MONTH(M$7)-MONTH(Reestr!$I24)+1)))*(Reestr!$E24-Reestr!$F24)/Reestr!$G24,2))-IF((MAX(0,MIN(Reestr!$G24,(YEAR(M$7)-YEAR(Reestr!$I24))*12+MONTH(M$7)-MONTH(Reestr!$I24)+1-1)))&gt;=Reestr!$G24,Reestr!$E24-Reestr!$F24,ROUND((MAX(0,MIN(Reestr!$G24,(YEAR(M$7)-YEAR(Reestr!$I24))*12+MONTH(M$7)-MONTH(Reestr!$I24)+1-1)))*(Reestr!$E24-Reestr!$F24)/Reestr!$G24,2)),2))</f>
        <v/>
      </c>
      <c r="N26" s="13" t="str">
        <f aca="false">IF(OR(Reestr!$E24="",Reestr!$H24=""),"",ROUND(IF((MAX(0,MIN(Reestr!$G24,(YEAR(N$7)-YEAR(Reestr!$I24))*12+MONTH(N$7)-MONTH(Reestr!$I24)+1)))&gt;=Reestr!$G24,Reestr!$E24-Reestr!$F24,ROUND((MAX(0,MIN(Reestr!$G24,(YEAR(N$7)-YEAR(Reestr!$I24))*12+MONTH(N$7)-MONTH(Reestr!$I24)+1)))*(Reestr!$E24-Reestr!$F24)/Reestr!$G24,2))-IF((MAX(0,MIN(Reestr!$G24,(YEAR(N$7)-YEAR(Reestr!$I24))*12+MONTH(N$7)-MONTH(Reestr!$I24)+1-1)))&gt;=Reestr!$G24,Reestr!$E24-Reestr!$F24,ROUND((MAX(0,MIN(Reestr!$G24,(YEAR(N$7)-YEAR(Reestr!$I24))*12+MONTH(N$7)-MONTH(Reestr!$I24)+1-1)))*(Reestr!$E24-Reestr!$F24)/Reestr!$G24,2)),2))</f>
        <v/>
      </c>
      <c r="O26" s="29" t="str">
        <f aca="false">IF(B26="","",SUM(C26:N26))</f>
        <v/>
      </c>
    </row>
    <row r="27" customFormat="false" ht="15" hidden="false" customHeight="false" outlineLevel="0" collapsed="false">
      <c r="A27" s="23" t="str">
        <f aca="false">Reestr!A25</f>
        <v/>
      </c>
      <c r="B27" s="5" t="str">
        <f aca="false">IF(Reestr!B25="","",Reestr!B25)</f>
        <v/>
      </c>
      <c r="C27" s="13" t="str">
        <f aca="false">IF(OR(Reestr!$E25="",Reestr!$H25=""),"",ROUND(IF((MAX(0,MIN(Reestr!$G25,(YEAR(C$7)-YEAR(Reestr!$I25))*12+MONTH(C$7)-MONTH(Reestr!$I25)+1)))&gt;=Reestr!$G25,Reestr!$E25-Reestr!$F25,ROUND((MAX(0,MIN(Reestr!$G25,(YEAR(C$7)-YEAR(Reestr!$I25))*12+MONTH(C$7)-MONTH(Reestr!$I25)+1)))*(Reestr!$E25-Reestr!$F25)/Reestr!$G25,2))-IF((MAX(0,MIN(Reestr!$G25,(YEAR(C$7)-YEAR(Reestr!$I25))*12+MONTH(C$7)-MONTH(Reestr!$I25)+1-1)))&gt;=Reestr!$G25,Reestr!$E25-Reestr!$F25,ROUND((MAX(0,MIN(Reestr!$G25,(YEAR(C$7)-YEAR(Reestr!$I25))*12+MONTH(C$7)-MONTH(Reestr!$I25)+1-1)))*(Reestr!$E25-Reestr!$F25)/Reestr!$G25,2)),2))</f>
        <v/>
      </c>
      <c r="D27" s="13" t="str">
        <f aca="false">IF(OR(Reestr!$E25="",Reestr!$H25=""),"",ROUND(IF((MAX(0,MIN(Reestr!$G25,(YEAR(D$7)-YEAR(Reestr!$I25))*12+MONTH(D$7)-MONTH(Reestr!$I25)+1)))&gt;=Reestr!$G25,Reestr!$E25-Reestr!$F25,ROUND((MAX(0,MIN(Reestr!$G25,(YEAR(D$7)-YEAR(Reestr!$I25))*12+MONTH(D$7)-MONTH(Reestr!$I25)+1)))*(Reestr!$E25-Reestr!$F25)/Reestr!$G25,2))-IF((MAX(0,MIN(Reestr!$G25,(YEAR(D$7)-YEAR(Reestr!$I25))*12+MONTH(D$7)-MONTH(Reestr!$I25)+1-1)))&gt;=Reestr!$G25,Reestr!$E25-Reestr!$F25,ROUND((MAX(0,MIN(Reestr!$G25,(YEAR(D$7)-YEAR(Reestr!$I25))*12+MONTH(D$7)-MONTH(Reestr!$I25)+1-1)))*(Reestr!$E25-Reestr!$F25)/Reestr!$G25,2)),2))</f>
        <v/>
      </c>
      <c r="E27" s="13" t="str">
        <f aca="false">IF(OR(Reestr!$E25="",Reestr!$H25=""),"",ROUND(IF((MAX(0,MIN(Reestr!$G25,(YEAR(E$7)-YEAR(Reestr!$I25))*12+MONTH(E$7)-MONTH(Reestr!$I25)+1)))&gt;=Reestr!$G25,Reestr!$E25-Reestr!$F25,ROUND((MAX(0,MIN(Reestr!$G25,(YEAR(E$7)-YEAR(Reestr!$I25))*12+MONTH(E$7)-MONTH(Reestr!$I25)+1)))*(Reestr!$E25-Reestr!$F25)/Reestr!$G25,2))-IF((MAX(0,MIN(Reestr!$G25,(YEAR(E$7)-YEAR(Reestr!$I25))*12+MONTH(E$7)-MONTH(Reestr!$I25)+1-1)))&gt;=Reestr!$G25,Reestr!$E25-Reestr!$F25,ROUND((MAX(0,MIN(Reestr!$G25,(YEAR(E$7)-YEAR(Reestr!$I25))*12+MONTH(E$7)-MONTH(Reestr!$I25)+1-1)))*(Reestr!$E25-Reestr!$F25)/Reestr!$G25,2)),2))</f>
        <v/>
      </c>
      <c r="F27" s="13" t="str">
        <f aca="false">IF(OR(Reestr!$E25="",Reestr!$H25=""),"",ROUND(IF((MAX(0,MIN(Reestr!$G25,(YEAR(F$7)-YEAR(Reestr!$I25))*12+MONTH(F$7)-MONTH(Reestr!$I25)+1)))&gt;=Reestr!$G25,Reestr!$E25-Reestr!$F25,ROUND((MAX(0,MIN(Reestr!$G25,(YEAR(F$7)-YEAR(Reestr!$I25))*12+MONTH(F$7)-MONTH(Reestr!$I25)+1)))*(Reestr!$E25-Reestr!$F25)/Reestr!$G25,2))-IF((MAX(0,MIN(Reestr!$G25,(YEAR(F$7)-YEAR(Reestr!$I25))*12+MONTH(F$7)-MONTH(Reestr!$I25)+1-1)))&gt;=Reestr!$G25,Reestr!$E25-Reestr!$F25,ROUND((MAX(0,MIN(Reestr!$G25,(YEAR(F$7)-YEAR(Reestr!$I25))*12+MONTH(F$7)-MONTH(Reestr!$I25)+1-1)))*(Reestr!$E25-Reestr!$F25)/Reestr!$G25,2)),2))</f>
        <v/>
      </c>
      <c r="G27" s="13" t="str">
        <f aca="false">IF(OR(Reestr!$E25="",Reestr!$H25=""),"",ROUND(IF((MAX(0,MIN(Reestr!$G25,(YEAR(G$7)-YEAR(Reestr!$I25))*12+MONTH(G$7)-MONTH(Reestr!$I25)+1)))&gt;=Reestr!$G25,Reestr!$E25-Reestr!$F25,ROUND((MAX(0,MIN(Reestr!$G25,(YEAR(G$7)-YEAR(Reestr!$I25))*12+MONTH(G$7)-MONTH(Reestr!$I25)+1)))*(Reestr!$E25-Reestr!$F25)/Reestr!$G25,2))-IF((MAX(0,MIN(Reestr!$G25,(YEAR(G$7)-YEAR(Reestr!$I25))*12+MONTH(G$7)-MONTH(Reestr!$I25)+1-1)))&gt;=Reestr!$G25,Reestr!$E25-Reestr!$F25,ROUND((MAX(0,MIN(Reestr!$G25,(YEAR(G$7)-YEAR(Reestr!$I25))*12+MONTH(G$7)-MONTH(Reestr!$I25)+1-1)))*(Reestr!$E25-Reestr!$F25)/Reestr!$G25,2)),2))</f>
        <v/>
      </c>
      <c r="H27" s="13" t="str">
        <f aca="false">IF(OR(Reestr!$E25="",Reestr!$H25=""),"",ROUND(IF((MAX(0,MIN(Reestr!$G25,(YEAR(H$7)-YEAR(Reestr!$I25))*12+MONTH(H$7)-MONTH(Reestr!$I25)+1)))&gt;=Reestr!$G25,Reestr!$E25-Reestr!$F25,ROUND((MAX(0,MIN(Reestr!$G25,(YEAR(H$7)-YEAR(Reestr!$I25))*12+MONTH(H$7)-MONTH(Reestr!$I25)+1)))*(Reestr!$E25-Reestr!$F25)/Reestr!$G25,2))-IF((MAX(0,MIN(Reestr!$G25,(YEAR(H$7)-YEAR(Reestr!$I25))*12+MONTH(H$7)-MONTH(Reestr!$I25)+1-1)))&gt;=Reestr!$G25,Reestr!$E25-Reestr!$F25,ROUND((MAX(0,MIN(Reestr!$G25,(YEAR(H$7)-YEAR(Reestr!$I25))*12+MONTH(H$7)-MONTH(Reestr!$I25)+1-1)))*(Reestr!$E25-Reestr!$F25)/Reestr!$G25,2)),2))</f>
        <v/>
      </c>
      <c r="I27" s="13" t="str">
        <f aca="false">IF(OR(Reestr!$E25="",Reestr!$H25=""),"",ROUND(IF((MAX(0,MIN(Reestr!$G25,(YEAR(I$7)-YEAR(Reestr!$I25))*12+MONTH(I$7)-MONTH(Reestr!$I25)+1)))&gt;=Reestr!$G25,Reestr!$E25-Reestr!$F25,ROUND((MAX(0,MIN(Reestr!$G25,(YEAR(I$7)-YEAR(Reestr!$I25))*12+MONTH(I$7)-MONTH(Reestr!$I25)+1)))*(Reestr!$E25-Reestr!$F25)/Reestr!$G25,2))-IF((MAX(0,MIN(Reestr!$G25,(YEAR(I$7)-YEAR(Reestr!$I25))*12+MONTH(I$7)-MONTH(Reestr!$I25)+1-1)))&gt;=Reestr!$G25,Reestr!$E25-Reestr!$F25,ROUND((MAX(0,MIN(Reestr!$G25,(YEAR(I$7)-YEAR(Reestr!$I25))*12+MONTH(I$7)-MONTH(Reestr!$I25)+1-1)))*(Reestr!$E25-Reestr!$F25)/Reestr!$G25,2)),2))</f>
        <v/>
      </c>
      <c r="J27" s="13" t="str">
        <f aca="false">IF(OR(Reestr!$E25="",Reestr!$H25=""),"",ROUND(IF((MAX(0,MIN(Reestr!$G25,(YEAR(J$7)-YEAR(Reestr!$I25))*12+MONTH(J$7)-MONTH(Reestr!$I25)+1)))&gt;=Reestr!$G25,Reestr!$E25-Reestr!$F25,ROUND((MAX(0,MIN(Reestr!$G25,(YEAR(J$7)-YEAR(Reestr!$I25))*12+MONTH(J$7)-MONTH(Reestr!$I25)+1)))*(Reestr!$E25-Reestr!$F25)/Reestr!$G25,2))-IF((MAX(0,MIN(Reestr!$G25,(YEAR(J$7)-YEAR(Reestr!$I25))*12+MONTH(J$7)-MONTH(Reestr!$I25)+1-1)))&gt;=Reestr!$G25,Reestr!$E25-Reestr!$F25,ROUND((MAX(0,MIN(Reestr!$G25,(YEAR(J$7)-YEAR(Reestr!$I25))*12+MONTH(J$7)-MONTH(Reestr!$I25)+1-1)))*(Reestr!$E25-Reestr!$F25)/Reestr!$G25,2)),2))</f>
        <v/>
      </c>
      <c r="K27" s="13" t="str">
        <f aca="false">IF(OR(Reestr!$E25="",Reestr!$H25=""),"",ROUND(IF((MAX(0,MIN(Reestr!$G25,(YEAR(K$7)-YEAR(Reestr!$I25))*12+MONTH(K$7)-MONTH(Reestr!$I25)+1)))&gt;=Reestr!$G25,Reestr!$E25-Reestr!$F25,ROUND((MAX(0,MIN(Reestr!$G25,(YEAR(K$7)-YEAR(Reestr!$I25))*12+MONTH(K$7)-MONTH(Reestr!$I25)+1)))*(Reestr!$E25-Reestr!$F25)/Reestr!$G25,2))-IF((MAX(0,MIN(Reestr!$G25,(YEAR(K$7)-YEAR(Reestr!$I25))*12+MONTH(K$7)-MONTH(Reestr!$I25)+1-1)))&gt;=Reestr!$G25,Reestr!$E25-Reestr!$F25,ROUND((MAX(0,MIN(Reestr!$G25,(YEAR(K$7)-YEAR(Reestr!$I25))*12+MONTH(K$7)-MONTH(Reestr!$I25)+1-1)))*(Reestr!$E25-Reestr!$F25)/Reestr!$G25,2)),2))</f>
        <v/>
      </c>
      <c r="L27" s="13" t="str">
        <f aca="false">IF(OR(Reestr!$E25="",Reestr!$H25=""),"",ROUND(IF((MAX(0,MIN(Reestr!$G25,(YEAR(L$7)-YEAR(Reestr!$I25))*12+MONTH(L$7)-MONTH(Reestr!$I25)+1)))&gt;=Reestr!$G25,Reestr!$E25-Reestr!$F25,ROUND((MAX(0,MIN(Reestr!$G25,(YEAR(L$7)-YEAR(Reestr!$I25))*12+MONTH(L$7)-MONTH(Reestr!$I25)+1)))*(Reestr!$E25-Reestr!$F25)/Reestr!$G25,2))-IF((MAX(0,MIN(Reestr!$G25,(YEAR(L$7)-YEAR(Reestr!$I25))*12+MONTH(L$7)-MONTH(Reestr!$I25)+1-1)))&gt;=Reestr!$G25,Reestr!$E25-Reestr!$F25,ROUND((MAX(0,MIN(Reestr!$G25,(YEAR(L$7)-YEAR(Reestr!$I25))*12+MONTH(L$7)-MONTH(Reestr!$I25)+1-1)))*(Reestr!$E25-Reestr!$F25)/Reestr!$G25,2)),2))</f>
        <v/>
      </c>
      <c r="M27" s="13" t="str">
        <f aca="false">IF(OR(Reestr!$E25="",Reestr!$H25=""),"",ROUND(IF((MAX(0,MIN(Reestr!$G25,(YEAR(M$7)-YEAR(Reestr!$I25))*12+MONTH(M$7)-MONTH(Reestr!$I25)+1)))&gt;=Reestr!$G25,Reestr!$E25-Reestr!$F25,ROUND((MAX(0,MIN(Reestr!$G25,(YEAR(M$7)-YEAR(Reestr!$I25))*12+MONTH(M$7)-MONTH(Reestr!$I25)+1)))*(Reestr!$E25-Reestr!$F25)/Reestr!$G25,2))-IF((MAX(0,MIN(Reestr!$G25,(YEAR(M$7)-YEAR(Reestr!$I25))*12+MONTH(M$7)-MONTH(Reestr!$I25)+1-1)))&gt;=Reestr!$G25,Reestr!$E25-Reestr!$F25,ROUND((MAX(0,MIN(Reestr!$G25,(YEAR(M$7)-YEAR(Reestr!$I25))*12+MONTH(M$7)-MONTH(Reestr!$I25)+1-1)))*(Reestr!$E25-Reestr!$F25)/Reestr!$G25,2)),2))</f>
        <v/>
      </c>
      <c r="N27" s="13" t="str">
        <f aca="false">IF(OR(Reestr!$E25="",Reestr!$H25=""),"",ROUND(IF((MAX(0,MIN(Reestr!$G25,(YEAR(N$7)-YEAR(Reestr!$I25))*12+MONTH(N$7)-MONTH(Reestr!$I25)+1)))&gt;=Reestr!$G25,Reestr!$E25-Reestr!$F25,ROUND((MAX(0,MIN(Reestr!$G25,(YEAR(N$7)-YEAR(Reestr!$I25))*12+MONTH(N$7)-MONTH(Reestr!$I25)+1)))*(Reestr!$E25-Reestr!$F25)/Reestr!$G25,2))-IF((MAX(0,MIN(Reestr!$G25,(YEAR(N$7)-YEAR(Reestr!$I25))*12+MONTH(N$7)-MONTH(Reestr!$I25)+1-1)))&gt;=Reestr!$G25,Reestr!$E25-Reestr!$F25,ROUND((MAX(0,MIN(Reestr!$G25,(YEAR(N$7)-YEAR(Reestr!$I25))*12+MONTH(N$7)-MONTH(Reestr!$I25)+1-1)))*(Reestr!$E25-Reestr!$F25)/Reestr!$G25,2)),2))</f>
        <v/>
      </c>
      <c r="O27" s="29" t="str">
        <f aca="false">IF(B27="","",SUM(C27:N27))</f>
        <v/>
      </c>
    </row>
    <row r="28" customFormat="false" ht="15" hidden="false" customHeight="false" outlineLevel="0" collapsed="false">
      <c r="A28" s="23" t="str">
        <f aca="false">Reestr!A26</f>
        <v/>
      </c>
      <c r="B28" s="5" t="str">
        <f aca="false">IF(Reestr!B26="","",Reestr!B26)</f>
        <v/>
      </c>
      <c r="C28" s="13" t="str">
        <f aca="false">IF(OR(Reestr!$E26="",Reestr!$H26=""),"",ROUND(IF((MAX(0,MIN(Reestr!$G26,(YEAR(C$7)-YEAR(Reestr!$I26))*12+MONTH(C$7)-MONTH(Reestr!$I26)+1)))&gt;=Reestr!$G26,Reestr!$E26-Reestr!$F26,ROUND((MAX(0,MIN(Reestr!$G26,(YEAR(C$7)-YEAR(Reestr!$I26))*12+MONTH(C$7)-MONTH(Reestr!$I26)+1)))*(Reestr!$E26-Reestr!$F26)/Reestr!$G26,2))-IF((MAX(0,MIN(Reestr!$G26,(YEAR(C$7)-YEAR(Reestr!$I26))*12+MONTH(C$7)-MONTH(Reestr!$I26)+1-1)))&gt;=Reestr!$G26,Reestr!$E26-Reestr!$F26,ROUND((MAX(0,MIN(Reestr!$G26,(YEAR(C$7)-YEAR(Reestr!$I26))*12+MONTH(C$7)-MONTH(Reestr!$I26)+1-1)))*(Reestr!$E26-Reestr!$F26)/Reestr!$G26,2)),2))</f>
        <v/>
      </c>
      <c r="D28" s="13" t="str">
        <f aca="false">IF(OR(Reestr!$E26="",Reestr!$H26=""),"",ROUND(IF((MAX(0,MIN(Reestr!$G26,(YEAR(D$7)-YEAR(Reestr!$I26))*12+MONTH(D$7)-MONTH(Reestr!$I26)+1)))&gt;=Reestr!$G26,Reestr!$E26-Reestr!$F26,ROUND((MAX(0,MIN(Reestr!$G26,(YEAR(D$7)-YEAR(Reestr!$I26))*12+MONTH(D$7)-MONTH(Reestr!$I26)+1)))*(Reestr!$E26-Reestr!$F26)/Reestr!$G26,2))-IF((MAX(0,MIN(Reestr!$G26,(YEAR(D$7)-YEAR(Reestr!$I26))*12+MONTH(D$7)-MONTH(Reestr!$I26)+1-1)))&gt;=Reestr!$G26,Reestr!$E26-Reestr!$F26,ROUND((MAX(0,MIN(Reestr!$G26,(YEAR(D$7)-YEAR(Reestr!$I26))*12+MONTH(D$7)-MONTH(Reestr!$I26)+1-1)))*(Reestr!$E26-Reestr!$F26)/Reestr!$G26,2)),2))</f>
        <v/>
      </c>
      <c r="E28" s="13" t="str">
        <f aca="false">IF(OR(Reestr!$E26="",Reestr!$H26=""),"",ROUND(IF((MAX(0,MIN(Reestr!$G26,(YEAR(E$7)-YEAR(Reestr!$I26))*12+MONTH(E$7)-MONTH(Reestr!$I26)+1)))&gt;=Reestr!$G26,Reestr!$E26-Reestr!$F26,ROUND((MAX(0,MIN(Reestr!$G26,(YEAR(E$7)-YEAR(Reestr!$I26))*12+MONTH(E$7)-MONTH(Reestr!$I26)+1)))*(Reestr!$E26-Reestr!$F26)/Reestr!$G26,2))-IF((MAX(0,MIN(Reestr!$G26,(YEAR(E$7)-YEAR(Reestr!$I26))*12+MONTH(E$7)-MONTH(Reestr!$I26)+1-1)))&gt;=Reestr!$G26,Reestr!$E26-Reestr!$F26,ROUND((MAX(0,MIN(Reestr!$G26,(YEAR(E$7)-YEAR(Reestr!$I26))*12+MONTH(E$7)-MONTH(Reestr!$I26)+1-1)))*(Reestr!$E26-Reestr!$F26)/Reestr!$G26,2)),2))</f>
        <v/>
      </c>
      <c r="F28" s="13" t="str">
        <f aca="false">IF(OR(Reestr!$E26="",Reestr!$H26=""),"",ROUND(IF((MAX(0,MIN(Reestr!$G26,(YEAR(F$7)-YEAR(Reestr!$I26))*12+MONTH(F$7)-MONTH(Reestr!$I26)+1)))&gt;=Reestr!$G26,Reestr!$E26-Reestr!$F26,ROUND((MAX(0,MIN(Reestr!$G26,(YEAR(F$7)-YEAR(Reestr!$I26))*12+MONTH(F$7)-MONTH(Reestr!$I26)+1)))*(Reestr!$E26-Reestr!$F26)/Reestr!$G26,2))-IF((MAX(0,MIN(Reestr!$G26,(YEAR(F$7)-YEAR(Reestr!$I26))*12+MONTH(F$7)-MONTH(Reestr!$I26)+1-1)))&gt;=Reestr!$G26,Reestr!$E26-Reestr!$F26,ROUND((MAX(0,MIN(Reestr!$G26,(YEAR(F$7)-YEAR(Reestr!$I26))*12+MONTH(F$7)-MONTH(Reestr!$I26)+1-1)))*(Reestr!$E26-Reestr!$F26)/Reestr!$G26,2)),2))</f>
        <v/>
      </c>
      <c r="G28" s="13" t="str">
        <f aca="false">IF(OR(Reestr!$E26="",Reestr!$H26=""),"",ROUND(IF((MAX(0,MIN(Reestr!$G26,(YEAR(G$7)-YEAR(Reestr!$I26))*12+MONTH(G$7)-MONTH(Reestr!$I26)+1)))&gt;=Reestr!$G26,Reestr!$E26-Reestr!$F26,ROUND((MAX(0,MIN(Reestr!$G26,(YEAR(G$7)-YEAR(Reestr!$I26))*12+MONTH(G$7)-MONTH(Reestr!$I26)+1)))*(Reestr!$E26-Reestr!$F26)/Reestr!$G26,2))-IF((MAX(0,MIN(Reestr!$G26,(YEAR(G$7)-YEAR(Reestr!$I26))*12+MONTH(G$7)-MONTH(Reestr!$I26)+1-1)))&gt;=Reestr!$G26,Reestr!$E26-Reestr!$F26,ROUND((MAX(0,MIN(Reestr!$G26,(YEAR(G$7)-YEAR(Reestr!$I26))*12+MONTH(G$7)-MONTH(Reestr!$I26)+1-1)))*(Reestr!$E26-Reestr!$F26)/Reestr!$G26,2)),2))</f>
        <v/>
      </c>
      <c r="H28" s="13" t="str">
        <f aca="false">IF(OR(Reestr!$E26="",Reestr!$H26=""),"",ROUND(IF((MAX(0,MIN(Reestr!$G26,(YEAR(H$7)-YEAR(Reestr!$I26))*12+MONTH(H$7)-MONTH(Reestr!$I26)+1)))&gt;=Reestr!$G26,Reestr!$E26-Reestr!$F26,ROUND((MAX(0,MIN(Reestr!$G26,(YEAR(H$7)-YEAR(Reestr!$I26))*12+MONTH(H$7)-MONTH(Reestr!$I26)+1)))*(Reestr!$E26-Reestr!$F26)/Reestr!$G26,2))-IF((MAX(0,MIN(Reestr!$G26,(YEAR(H$7)-YEAR(Reestr!$I26))*12+MONTH(H$7)-MONTH(Reestr!$I26)+1-1)))&gt;=Reestr!$G26,Reestr!$E26-Reestr!$F26,ROUND((MAX(0,MIN(Reestr!$G26,(YEAR(H$7)-YEAR(Reestr!$I26))*12+MONTH(H$7)-MONTH(Reestr!$I26)+1-1)))*(Reestr!$E26-Reestr!$F26)/Reestr!$G26,2)),2))</f>
        <v/>
      </c>
      <c r="I28" s="13" t="str">
        <f aca="false">IF(OR(Reestr!$E26="",Reestr!$H26=""),"",ROUND(IF((MAX(0,MIN(Reestr!$G26,(YEAR(I$7)-YEAR(Reestr!$I26))*12+MONTH(I$7)-MONTH(Reestr!$I26)+1)))&gt;=Reestr!$G26,Reestr!$E26-Reestr!$F26,ROUND((MAX(0,MIN(Reestr!$G26,(YEAR(I$7)-YEAR(Reestr!$I26))*12+MONTH(I$7)-MONTH(Reestr!$I26)+1)))*(Reestr!$E26-Reestr!$F26)/Reestr!$G26,2))-IF((MAX(0,MIN(Reestr!$G26,(YEAR(I$7)-YEAR(Reestr!$I26))*12+MONTH(I$7)-MONTH(Reestr!$I26)+1-1)))&gt;=Reestr!$G26,Reestr!$E26-Reestr!$F26,ROUND((MAX(0,MIN(Reestr!$G26,(YEAR(I$7)-YEAR(Reestr!$I26))*12+MONTH(I$7)-MONTH(Reestr!$I26)+1-1)))*(Reestr!$E26-Reestr!$F26)/Reestr!$G26,2)),2))</f>
        <v/>
      </c>
      <c r="J28" s="13" t="str">
        <f aca="false">IF(OR(Reestr!$E26="",Reestr!$H26=""),"",ROUND(IF((MAX(0,MIN(Reestr!$G26,(YEAR(J$7)-YEAR(Reestr!$I26))*12+MONTH(J$7)-MONTH(Reestr!$I26)+1)))&gt;=Reestr!$G26,Reestr!$E26-Reestr!$F26,ROUND((MAX(0,MIN(Reestr!$G26,(YEAR(J$7)-YEAR(Reestr!$I26))*12+MONTH(J$7)-MONTH(Reestr!$I26)+1)))*(Reestr!$E26-Reestr!$F26)/Reestr!$G26,2))-IF((MAX(0,MIN(Reestr!$G26,(YEAR(J$7)-YEAR(Reestr!$I26))*12+MONTH(J$7)-MONTH(Reestr!$I26)+1-1)))&gt;=Reestr!$G26,Reestr!$E26-Reestr!$F26,ROUND((MAX(0,MIN(Reestr!$G26,(YEAR(J$7)-YEAR(Reestr!$I26))*12+MONTH(J$7)-MONTH(Reestr!$I26)+1-1)))*(Reestr!$E26-Reestr!$F26)/Reestr!$G26,2)),2))</f>
        <v/>
      </c>
      <c r="K28" s="13" t="str">
        <f aca="false">IF(OR(Reestr!$E26="",Reestr!$H26=""),"",ROUND(IF((MAX(0,MIN(Reestr!$G26,(YEAR(K$7)-YEAR(Reestr!$I26))*12+MONTH(K$7)-MONTH(Reestr!$I26)+1)))&gt;=Reestr!$G26,Reestr!$E26-Reestr!$F26,ROUND((MAX(0,MIN(Reestr!$G26,(YEAR(K$7)-YEAR(Reestr!$I26))*12+MONTH(K$7)-MONTH(Reestr!$I26)+1)))*(Reestr!$E26-Reestr!$F26)/Reestr!$G26,2))-IF((MAX(0,MIN(Reestr!$G26,(YEAR(K$7)-YEAR(Reestr!$I26))*12+MONTH(K$7)-MONTH(Reestr!$I26)+1-1)))&gt;=Reestr!$G26,Reestr!$E26-Reestr!$F26,ROUND((MAX(0,MIN(Reestr!$G26,(YEAR(K$7)-YEAR(Reestr!$I26))*12+MONTH(K$7)-MONTH(Reestr!$I26)+1-1)))*(Reestr!$E26-Reestr!$F26)/Reestr!$G26,2)),2))</f>
        <v/>
      </c>
      <c r="L28" s="13" t="str">
        <f aca="false">IF(OR(Reestr!$E26="",Reestr!$H26=""),"",ROUND(IF((MAX(0,MIN(Reestr!$G26,(YEAR(L$7)-YEAR(Reestr!$I26))*12+MONTH(L$7)-MONTH(Reestr!$I26)+1)))&gt;=Reestr!$G26,Reestr!$E26-Reestr!$F26,ROUND((MAX(0,MIN(Reestr!$G26,(YEAR(L$7)-YEAR(Reestr!$I26))*12+MONTH(L$7)-MONTH(Reestr!$I26)+1)))*(Reestr!$E26-Reestr!$F26)/Reestr!$G26,2))-IF((MAX(0,MIN(Reestr!$G26,(YEAR(L$7)-YEAR(Reestr!$I26))*12+MONTH(L$7)-MONTH(Reestr!$I26)+1-1)))&gt;=Reestr!$G26,Reestr!$E26-Reestr!$F26,ROUND((MAX(0,MIN(Reestr!$G26,(YEAR(L$7)-YEAR(Reestr!$I26))*12+MONTH(L$7)-MONTH(Reestr!$I26)+1-1)))*(Reestr!$E26-Reestr!$F26)/Reestr!$G26,2)),2))</f>
        <v/>
      </c>
      <c r="M28" s="13" t="str">
        <f aca="false">IF(OR(Reestr!$E26="",Reestr!$H26=""),"",ROUND(IF((MAX(0,MIN(Reestr!$G26,(YEAR(M$7)-YEAR(Reestr!$I26))*12+MONTH(M$7)-MONTH(Reestr!$I26)+1)))&gt;=Reestr!$G26,Reestr!$E26-Reestr!$F26,ROUND((MAX(0,MIN(Reestr!$G26,(YEAR(M$7)-YEAR(Reestr!$I26))*12+MONTH(M$7)-MONTH(Reestr!$I26)+1)))*(Reestr!$E26-Reestr!$F26)/Reestr!$G26,2))-IF((MAX(0,MIN(Reestr!$G26,(YEAR(M$7)-YEAR(Reestr!$I26))*12+MONTH(M$7)-MONTH(Reestr!$I26)+1-1)))&gt;=Reestr!$G26,Reestr!$E26-Reestr!$F26,ROUND((MAX(0,MIN(Reestr!$G26,(YEAR(M$7)-YEAR(Reestr!$I26))*12+MONTH(M$7)-MONTH(Reestr!$I26)+1-1)))*(Reestr!$E26-Reestr!$F26)/Reestr!$G26,2)),2))</f>
        <v/>
      </c>
      <c r="N28" s="13" t="str">
        <f aca="false">IF(OR(Reestr!$E26="",Reestr!$H26=""),"",ROUND(IF((MAX(0,MIN(Reestr!$G26,(YEAR(N$7)-YEAR(Reestr!$I26))*12+MONTH(N$7)-MONTH(Reestr!$I26)+1)))&gt;=Reestr!$G26,Reestr!$E26-Reestr!$F26,ROUND((MAX(0,MIN(Reestr!$G26,(YEAR(N$7)-YEAR(Reestr!$I26))*12+MONTH(N$7)-MONTH(Reestr!$I26)+1)))*(Reestr!$E26-Reestr!$F26)/Reestr!$G26,2))-IF((MAX(0,MIN(Reestr!$G26,(YEAR(N$7)-YEAR(Reestr!$I26))*12+MONTH(N$7)-MONTH(Reestr!$I26)+1-1)))&gt;=Reestr!$G26,Reestr!$E26-Reestr!$F26,ROUND((MAX(0,MIN(Reestr!$G26,(YEAR(N$7)-YEAR(Reestr!$I26))*12+MONTH(N$7)-MONTH(Reestr!$I26)+1-1)))*(Reestr!$E26-Reestr!$F26)/Reestr!$G26,2)),2))</f>
        <v/>
      </c>
      <c r="O28" s="29" t="str">
        <f aca="false">IF(B28="","",SUM(C28:N28))</f>
        <v/>
      </c>
    </row>
    <row r="29" customFormat="false" ht="15" hidden="false" customHeight="false" outlineLevel="0" collapsed="false">
      <c r="A29" s="23" t="str">
        <f aca="false">Reestr!A27</f>
        <v/>
      </c>
      <c r="B29" s="5" t="str">
        <f aca="false">IF(Reestr!B27="","",Reestr!B27)</f>
        <v/>
      </c>
      <c r="C29" s="13" t="str">
        <f aca="false">IF(OR(Reestr!$E27="",Reestr!$H27=""),"",ROUND(IF((MAX(0,MIN(Reestr!$G27,(YEAR(C$7)-YEAR(Reestr!$I27))*12+MONTH(C$7)-MONTH(Reestr!$I27)+1)))&gt;=Reestr!$G27,Reestr!$E27-Reestr!$F27,ROUND((MAX(0,MIN(Reestr!$G27,(YEAR(C$7)-YEAR(Reestr!$I27))*12+MONTH(C$7)-MONTH(Reestr!$I27)+1)))*(Reestr!$E27-Reestr!$F27)/Reestr!$G27,2))-IF((MAX(0,MIN(Reestr!$G27,(YEAR(C$7)-YEAR(Reestr!$I27))*12+MONTH(C$7)-MONTH(Reestr!$I27)+1-1)))&gt;=Reestr!$G27,Reestr!$E27-Reestr!$F27,ROUND((MAX(0,MIN(Reestr!$G27,(YEAR(C$7)-YEAR(Reestr!$I27))*12+MONTH(C$7)-MONTH(Reestr!$I27)+1-1)))*(Reestr!$E27-Reestr!$F27)/Reestr!$G27,2)),2))</f>
        <v/>
      </c>
      <c r="D29" s="13" t="str">
        <f aca="false">IF(OR(Reestr!$E27="",Reestr!$H27=""),"",ROUND(IF((MAX(0,MIN(Reestr!$G27,(YEAR(D$7)-YEAR(Reestr!$I27))*12+MONTH(D$7)-MONTH(Reestr!$I27)+1)))&gt;=Reestr!$G27,Reestr!$E27-Reestr!$F27,ROUND((MAX(0,MIN(Reestr!$G27,(YEAR(D$7)-YEAR(Reestr!$I27))*12+MONTH(D$7)-MONTH(Reestr!$I27)+1)))*(Reestr!$E27-Reestr!$F27)/Reestr!$G27,2))-IF((MAX(0,MIN(Reestr!$G27,(YEAR(D$7)-YEAR(Reestr!$I27))*12+MONTH(D$7)-MONTH(Reestr!$I27)+1-1)))&gt;=Reestr!$G27,Reestr!$E27-Reestr!$F27,ROUND((MAX(0,MIN(Reestr!$G27,(YEAR(D$7)-YEAR(Reestr!$I27))*12+MONTH(D$7)-MONTH(Reestr!$I27)+1-1)))*(Reestr!$E27-Reestr!$F27)/Reestr!$G27,2)),2))</f>
        <v/>
      </c>
      <c r="E29" s="13" t="str">
        <f aca="false">IF(OR(Reestr!$E27="",Reestr!$H27=""),"",ROUND(IF((MAX(0,MIN(Reestr!$G27,(YEAR(E$7)-YEAR(Reestr!$I27))*12+MONTH(E$7)-MONTH(Reestr!$I27)+1)))&gt;=Reestr!$G27,Reestr!$E27-Reestr!$F27,ROUND((MAX(0,MIN(Reestr!$G27,(YEAR(E$7)-YEAR(Reestr!$I27))*12+MONTH(E$7)-MONTH(Reestr!$I27)+1)))*(Reestr!$E27-Reestr!$F27)/Reestr!$G27,2))-IF((MAX(0,MIN(Reestr!$G27,(YEAR(E$7)-YEAR(Reestr!$I27))*12+MONTH(E$7)-MONTH(Reestr!$I27)+1-1)))&gt;=Reestr!$G27,Reestr!$E27-Reestr!$F27,ROUND((MAX(0,MIN(Reestr!$G27,(YEAR(E$7)-YEAR(Reestr!$I27))*12+MONTH(E$7)-MONTH(Reestr!$I27)+1-1)))*(Reestr!$E27-Reestr!$F27)/Reestr!$G27,2)),2))</f>
        <v/>
      </c>
      <c r="F29" s="13" t="str">
        <f aca="false">IF(OR(Reestr!$E27="",Reestr!$H27=""),"",ROUND(IF((MAX(0,MIN(Reestr!$G27,(YEAR(F$7)-YEAR(Reestr!$I27))*12+MONTH(F$7)-MONTH(Reestr!$I27)+1)))&gt;=Reestr!$G27,Reestr!$E27-Reestr!$F27,ROUND((MAX(0,MIN(Reestr!$G27,(YEAR(F$7)-YEAR(Reestr!$I27))*12+MONTH(F$7)-MONTH(Reestr!$I27)+1)))*(Reestr!$E27-Reestr!$F27)/Reestr!$G27,2))-IF((MAX(0,MIN(Reestr!$G27,(YEAR(F$7)-YEAR(Reestr!$I27))*12+MONTH(F$7)-MONTH(Reestr!$I27)+1-1)))&gt;=Reestr!$G27,Reestr!$E27-Reestr!$F27,ROUND((MAX(0,MIN(Reestr!$G27,(YEAR(F$7)-YEAR(Reestr!$I27))*12+MONTH(F$7)-MONTH(Reestr!$I27)+1-1)))*(Reestr!$E27-Reestr!$F27)/Reestr!$G27,2)),2))</f>
        <v/>
      </c>
      <c r="G29" s="13" t="str">
        <f aca="false">IF(OR(Reestr!$E27="",Reestr!$H27=""),"",ROUND(IF((MAX(0,MIN(Reestr!$G27,(YEAR(G$7)-YEAR(Reestr!$I27))*12+MONTH(G$7)-MONTH(Reestr!$I27)+1)))&gt;=Reestr!$G27,Reestr!$E27-Reestr!$F27,ROUND((MAX(0,MIN(Reestr!$G27,(YEAR(G$7)-YEAR(Reestr!$I27))*12+MONTH(G$7)-MONTH(Reestr!$I27)+1)))*(Reestr!$E27-Reestr!$F27)/Reestr!$G27,2))-IF((MAX(0,MIN(Reestr!$G27,(YEAR(G$7)-YEAR(Reestr!$I27))*12+MONTH(G$7)-MONTH(Reestr!$I27)+1-1)))&gt;=Reestr!$G27,Reestr!$E27-Reestr!$F27,ROUND((MAX(0,MIN(Reestr!$G27,(YEAR(G$7)-YEAR(Reestr!$I27))*12+MONTH(G$7)-MONTH(Reestr!$I27)+1-1)))*(Reestr!$E27-Reestr!$F27)/Reestr!$G27,2)),2))</f>
        <v/>
      </c>
      <c r="H29" s="13" t="str">
        <f aca="false">IF(OR(Reestr!$E27="",Reestr!$H27=""),"",ROUND(IF((MAX(0,MIN(Reestr!$G27,(YEAR(H$7)-YEAR(Reestr!$I27))*12+MONTH(H$7)-MONTH(Reestr!$I27)+1)))&gt;=Reestr!$G27,Reestr!$E27-Reestr!$F27,ROUND((MAX(0,MIN(Reestr!$G27,(YEAR(H$7)-YEAR(Reestr!$I27))*12+MONTH(H$7)-MONTH(Reestr!$I27)+1)))*(Reestr!$E27-Reestr!$F27)/Reestr!$G27,2))-IF((MAX(0,MIN(Reestr!$G27,(YEAR(H$7)-YEAR(Reestr!$I27))*12+MONTH(H$7)-MONTH(Reestr!$I27)+1-1)))&gt;=Reestr!$G27,Reestr!$E27-Reestr!$F27,ROUND((MAX(0,MIN(Reestr!$G27,(YEAR(H$7)-YEAR(Reestr!$I27))*12+MONTH(H$7)-MONTH(Reestr!$I27)+1-1)))*(Reestr!$E27-Reestr!$F27)/Reestr!$G27,2)),2))</f>
        <v/>
      </c>
      <c r="I29" s="13" t="str">
        <f aca="false">IF(OR(Reestr!$E27="",Reestr!$H27=""),"",ROUND(IF((MAX(0,MIN(Reestr!$G27,(YEAR(I$7)-YEAR(Reestr!$I27))*12+MONTH(I$7)-MONTH(Reestr!$I27)+1)))&gt;=Reestr!$G27,Reestr!$E27-Reestr!$F27,ROUND((MAX(0,MIN(Reestr!$G27,(YEAR(I$7)-YEAR(Reestr!$I27))*12+MONTH(I$7)-MONTH(Reestr!$I27)+1)))*(Reestr!$E27-Reestr!$F27)/Reestr!$G27,2))-IF((MAX(0,MIN(Reestr!$G27,(YEAR(I$7)-YEAR(Reestr!$I27))*12+MONTH(I$7)-MONTH(Reestr!$I27)+1-1)))&gt;=Reestr!$G27,Reestr!$E27-Reestr!$F27,ROUND((MAX(0,MIN(Reestr!$G27,(YEAR(I$7)-YEAR(Reestr!$I27))*12+MONTH(I$7)-MONTH(Reestr!$I27)+1-1)))*(Reestr!$E27-Reestr!$F27)/Reestr!$G27,2)),2))</f>
        <v/>
      </c>
      <c r="J29" s="13" t="str">
        <f aca="false">IF(OR(Reestr!$E27="",Reestr!$H27=""),"",ROUND(IF((MAX(0,MIN(Reestr!$G27,(YEAR(J$7)-YEAR(Reestr!$I27))*12+MONTH(J$7)-MONTH(Reestr!$I27)+1)))&gt;=Reestr!$G27,Reestr!$E27-Reestr!$F27,ROUND((MAX(0,MIN(Reestr!$G27,(YEAR(J$7)-YEAR(Reestr!$I27))*12+MONTH(J$7)-MONTH(Reestr!$I27)+1)))*(Reestr!$E27-Reestr!$F27)/Reestr!$G27,2))-IF((MAX(0,MIN(Reestr!$G27,(YEAR(J$7)-YEAR(Reestr!$I27))*12+MONTH(J$7)-MONTH(Reestr!$I27)+1-1)))&gt;=Reestr!$G27,Reestr!$E27-Reestr!$F27,ROUND((MAX(0,MIN(Reestr!$G27,(YEAR(J$7)-YEAR(Reestr!$I27))*12+MONTH(J$7)-MONTH(Reestr!$I27)+1-1)))*(Reestr!$E27-Reestr!$F27)/Reestr!$G27,2)),2))</f>
        <v/>
      </c>
      <c r="K29" s="13" t="str">
        <f aca="false">IF(OR(Reestr!$E27="",Reestr!$H27=""),"",ROUND(IF((MAX(0,MIN(Reestr!$G27,(YEAR(K$7)-YEAR(Reestr!$I27))*12+MONTH(K$7)-MONTH(Reestr!$I27)+1)))&gt;=Reestr!$G27,Reestr!$E27-Reestr!$F27,ROUND((MAX(0,MIN(Reestr!$G27,(YEAR(K$7)-YEAR(Reestr!$I27))*12+MONTH(K$7)-MONTH(Reestr!$I27)+1)))*(Reestr!$E27-Reestr!$F27)/Reestr!$G27,2))-IF((MAX(0,MIN(Reestr!$G27,(YEAR(K$7)-YEAR(Reestr!$I27))*12+MONTH(K$7)-MONTH(Reestr!$I27)+1-1)))&gt;=Reestr!$G27,Reestr!$E27-Reestr!$F27,ROUND((MAX(0,MIN(Reestr!$G27,(YEAR(K$7)-YEAR(Reestr!$I27))*12+MONTH(K$7)-MONTH(Reestr!$I27)+1-1)))*(Reestr!$E27-Reestr!$F27)/Reestr!$G27,2)),2))</f>
        <v/>
      </c>
      <c r="L29" s="13" t="str">
        <f aca="false">IF(OR(Reestr!$E27="",Reestr!$H27=""),"",ROUND(IF((MAX(0,MIN(Reestr!$G27,(YEAR(L$7)-YEAR(Reestr!$I27))*12+MONTH(L$7)-MONTH(Reestr!$I27)+1)))&gt;=Reestr!$G27,Reestr!$E27-Reestr!$F27,ROUND((MAX(0,MIN(Reestr!$G27,(YEAR(L$7)-YEAR(Reestr!$I27))*12+MONTH(L$7)-MONTH(Reestr!$I27)+1)))*(Reestr!$E27-Reestr!$F27)/Reestr!$G27,2))-IF((MAX(0,MIN(Reestr!$G27,(YEAR(L$7)-YEAR(Reestr!$I27))*12+MONTH(L$7)-MONTH(Reestr!$I27)+1-1)))&gt;=Reestr!$G27,Reestr!$E27-Reestr!$F27,ROUND((MAX(0,MIN(Reestr!$G27,(YEAR(L$7)-YEAR(Reestr!$I27))*12+MONTH(L$7)-MONTH(Reestr!$I27)+1-1)))*(Reestr!$E27-Reestr!$F27)/Reestr!$G27,2)),2))</f>
        <v/>
      </c>
      <c r="M29" s="13" t="str">
        <f aca="false">IF(OR(Reestr!$E27="",Reestr!$H27=""),"",ROUND(IF((MAX(0,MIN(Reestr!$G27,(YEAR(M$7)-YEAR(Reestr!$I27))*12+MONTH(M$7)-MONTH(Reestr!$I27)+1)))&gt;=Reestr!$G27,Reestr!$E27-Reestr!$F27,ROUND((MAX(0,MIN(Reestr!$G27,(YEAR(M$7)-YEAR(Reestr!$I27))*12+MONTH(M$7)-MONTH(Reestr!$I27)+1)))*(Reestr!$E27-Reestr!$F27)/Reestr!$G27,2))-IF((MAX(0,MIN(Reestr!$G27,(YEAR(M$7)-YEAR(Reestr!$I27))*12+MONTH(M$7)-MONTH(Reestr!$I27)+1-1)))&gt;=Reestr!$G27,Reestr!$E27-Reestr!$F27,ROUND((MAX(0,MIN(Reestr!$G27,(YEAR(M$7)-YEAR(Reestr!$I27))*12+MONTH(M$7)-MONTH(Reestr!$I27)+1-1)))*(Reestr!$E27-Reestr!$F27)/Reestr!$G27,2)),2))</f>
        <v/>
      </c>
      <c r="N29" s="13" t="str">
        <f aca="false">IF(OR(Reestr!$E27="",Reestr!$H27=""),"",ROUND(IF((MAX(0,MIN(Reestr!$G27,(YEAR(N$7)-YEAR(Reestr!$I27))*12+MONTH(N$7)-MONTH(Reestr!$I27)+1)))&gt;=Reestr!$G27,Reestr!$E27-Reestr!$F27,ROUND((MAX(0,MIN(Reestr!$G27,(YEAR(N$7)-YEAR(Reestr!$I27))*12+MONTH(N$7)-MONTH(Reestr!$I27)+1)))*(Reestr!$E27-Reestr!$F27)/Reestr!$G27,2))-IF((MAX(0,MIN(Reestr!$G27,(YEAR(N$7)-YEAR(Reestr!$I27))*12+MONTH(N$7)-MONTH(Reestr!$I27)+1-1)))&gt;=Reestr!$G27,Reestr!$E27-Reestr!$F27,ROUND((MAX(0,MIN(Reestr!$G27,(YEAR(N$7)-YEAR(Reestr!$I27))*12+MONTH(N$7)-MONTH(Reestr!$I27)+1-1)))*(Reestr!$E27-Reestr!$F27)/Reestr!$G27,2)),2))</f>
        <v/>
      </c>
      <c r="O29" s="29" t="str">
        <f aca="false">IF(B29="","",SUM(C29:N29))</f>
        <v/>
      </c>
    </row>
    <row r="30" customFormat="false" ht="15" hidden="false" customHeight="false" outlineLevel="0" collapsed="false">
      <c r="A30" s="23" t="str">
        <f aca="false">Reestr!A28</f>
        <v/>
      </c>
      <c r="B30" s="5" t="str">
        <f aca="false">IF(Reestr!B28="","",Reestr!B28)</f>
        <v/>
      </c>
      <c r="C30" s="13" t="str">
        <f aca="false">IF(OR(Reestr!$E28="",Reestr!$H28=""),"",ROUND(IF((MAX(0,MIN(Reestr!$G28,(YEAR(C$7)-YEAR(Reestr!$I28))*12+MONTH(C$7)-MONTH(Reestr!$I28)+1)))&gt;=Reestr!$G28,Reestr!$E28-Reestr!$F28,ROUND((MAX(0,MIN(Reestr!$G28,(YEAR(C$7)-YEAR(Reestr!$I28))*12+MONTH(C$7)-MONTH(Reestr!$I28)+1)))*(Reestr!$E28-Reestr!$F28)/Reestr!$G28,2))-IF((MAX(0,MIN(Reestr!$G28,(YEAR(C$7)-YEAR(Reestr!$I28))*12+MONTH(C$7)-MONTH(Reestr!$I28)+1-1)))&gt;=Reestr!$G28,Reestr!$E28-Reestr!$F28,ROUND((MAX(0,MIN(Reestr!$G28,(YEAR(C$7)-YEAR(Reestr!$I28))*12+MONTH(C$7)-MONTH(Reestr!$I28)+1-1)))*(Reestr!$E28-Reestr!$F28)/Reestr!$G28,2)),2))</f>
        <v/>
      </c>
      <c r="D30" s="13" t="str">
        <f aca="false">IF(OR(Reestr!$E28="",Reestr!$H28=""),"",ROUND(IF((MAX(0,MIN(Reestr!$G28,(YEAR(D$7)-YEAR(Reestr!$I28))*12+MONTH(D$7)-MONTH(Reestr!$I28)+1)))&gt;=Reestr!$G28,Reestr!$E28-Reestr!$F28,ROUND((MAX(0,MIN(Reestr!$G28,(YEAR(D$7)-YEAR(Reestr!$I28))*12+MONTH(D$7)-MONTH(Reestr!$I28)+1)))*(Reestr!$E28-Reestr!$F28)/Reestr!$G28,2))-IF((MAX(0,MIN(Reestr!$G28,(YEAR(D$7)-YEAR(Reestr!$I28))*12+MONTH(D$7)-MONTH(Reestr!$I28)+1-1)))&gt;=Reestr!$G28,Reestr!$E28-Reestr!$F28,ROUND((MAX(0,MIN(Reestr!$G28,(YEAR(D$7)-YEAR(Reestr!$I28))*12+MONTH(D$7)-MONTH(Reestr!$I28)+1-1)))*(Reestr!$E28-Reestr!$F28)/Reestr!$G28,2)),2))</f>
        <v/>
      </c>
      <c r="E30" s="13" t="str">
        <f aca="false">IF(OR(Reestr!$E28="",Reestr!$H28=""),"",ROUND(IF((MAX(0,MIN(Reestr!$G28,(YEAR(E$7)-YEAR(Reestr!$I28))*12+MONTH(E$7)-MONTH(Reestr!$I28)+1)))&gt;=Reestr!$G28,Reestr!$E28-Reestr!$F28,ROUND((MAX(0,MIN(Reestr!$G28,(YEAR(E$7)-YEAR(Reestr!$I28))*12+MONTH(E$7)-MONTH(Reestr!$I28)+1)))*(Reestr!$E28-Reestr!$F28)/Reestr!$G28,2))-IF((MAX(0,MIN(Reestr!$G28,(YEAR(E$7)-YEAR(Reestr!$I28))*12+MONTH(E$7)-MONTH(Reestr!$I28)+1-1)))&gt;=Reestr!$G28,Reestr!$E28-Reestr!$F28,ROUND((MAX(0,MIN(Reestr!$G28,(YEAR(E$7)-YEAR(Reestr!$I28))*12+MONTH(E$7)-MONTH(Reestr!$I28)+1-1)))*(Reestr!$E28-Reestr!$F28)/Reestr!$G28,2)),2))</f>
        <v/>
      </c>
      <c r="F30" s="13" t="str">
        <f aca="false">IF(OR(Reestr!$E28="",Reestr!$H28=""),"",ROUND(IF((MAX(0,MIN(Reestr!$G28,(YEAR(F$7)-YEAR(Reestr!$I28))*12+MONTH(F$7)-MONTH(Reestr!$I28)+1)))&gt;=Reestr!$G28,Reestr!$E28-Reestr!$F28,ROUND((MAX(0,MIN(Reestr!$G28,(YEAR(F$7)-YEAR(Reestr!$I28))*12+MONTH(F$7)-MONTH(Reestr!$I28)+1)))*(Reestr!$E28-Reestr!$F28)/Reestr!$G28,2))-IF((MAX(0,MIN(Reestr!$G28,(YEAR(F$7)-YEAR(Reestr!$I28))*12+MONTH(F$7)-MONTH(Reestr!$I28)+1-1)))&gt;=Reestr!$G28,Reestr!$E28-Reestr!$F28,ROUND((MAX(0,MIN(Reestr!$G28,(YEAR(F$7)-YEAR(Reestr!$I28))*12+MONTH(F$7)-MONTH(Reestr!$I28)+1-1)))*(Reestr!$E28-Reestr!$F28)/Reestr!$G28,2)),2))</f>
        <v/>
      </c>
      <c r="G30" s="13" t="str">
        <f aca="false">IF(OR(Reestr!$E28="",Reestr!$H28=""),"",ROUND(IF((MAX(0,MIN(Reestr!$G28,(YEAR(G$7)-YEAR(Reestr!$I28))*12+MONTH(G$7)-MONTH(Reestr!$I28)+1)))&gt;=Reestr!$G28,Reestr!$E28-Reestr!$F28,ROUND((MAX(0,MIN(Reestr!$G28,(YEAR(G$7)-YEAR(Reestr!$I28))*12+MONTH(G$7)-MONTH(Reestr!$I28)+1)))*(Reestr!$E28-Reestr!$F28)/Reestr!$G28,2))-IF((MAX(0,MIN(Reestr!$G28,(YEAR(G$7)-YEAR(Reestr!$I28))*12+MONTH(G$7)-MONTH(Reestr!$I28)+1-1)))&gt;=Reestr!$G28,Reestr!$E28-Reestr!$F28,ROUND((MAX(0,MIN(Reestr!$G28,(YEAR(G$7)-YEAR(Reestr!$I28))*12+MONTH(G$7)-MONTH(Reestr!$I28)+1-1)))*(Reestr!$E28-Reestr!$F28)/Reestr!$G28,2)),2))</f>
        <v/>
      </c>
      <c r="H30" s="13" t="str">
        <f aca="false">IF(OR(Reestr!$E28="",Reestr!$H28=""),"",ROUND(IF((MAX(0,MIN(Reestr!$G28,(YEAR(H$7)-YEAR(Reestr!$I28))*12+MONTH(H$7)-MONTH(Reestr!$I28)+1)))&gt;=Reestr!$G28,Reestr!$E28-Reestr!$F28,ROUND((MAX(0,MIN(Reestr!$G28,(YEAR(H$7)-YEAR(Reestr!$I28))*12+MONTH(H$7)-MONTH(Reestr!$I28)+1)))*(Reestr!$E28-Reestr!$F28)/Reestr!$G28,2))-IF((MAX(0,MIN(Reestr!$G28,(YEAR(H$7)-YEAR(Reestr!$I28))*12+MONTH(H$7)-MONTH(Reestr!$I28)+1-1)))&gt;=Reestr!$G28,Reestr!$E28-Reestr!$F28,ROUND((MAX(0,MIN(Reestr!$G28,(YEAR(H$7)-YEAR(Reestr!$I28))*12+MONTH(H$7)-MONTH(Reestr!$I28)+1-1)))*(Reestr!$E28-Reestr!$F28)/Reestr!$G28,2)),2))</f>
        <v/>
      </c>
      <c r="I30" s="13" t="str">
        <f aca="false">IF(OR(Reestr!$E28="",Reestr!$H28=""),"",ROUND(IF((MAX(0,MIN(Reestr!$G28,(YEAR(I$7)-YEAR(Reestr!$I28))*12+MONTH(I$7)-MONTH(Reestr!$I28)+1)))&gt;=Reestr!$G28,Reestr!$E28-Reestr!$F28,ROUND((MAX(0,MIN(Reestr!$G28,(YEAR(I$7)-YEAR(Reestr!$I28))*12+MONTH(I$7)-MONTH(Reestr!$I28)+1)))*(Reestr!$E28-Reestr!$F28)/Reestr!$G28,2))-IF((MAX(0,MIN(Reestr!$G28,(YEAR(I$7)-YEAR(Reestr!$I28))*12+MONTH(I$7)-MONTH(Reestr!$I28)+1-1)))&gt;=Reestr!$G28,Reestr!$E28-Reestr!$F28,ROUND((MAX(0,MIN(Reestr!$G28,(YEAR(I$7)-YEAR(Reestr!$I28))*12+MONTH(I$7)-MONTH(Reestr!$I28)+1-1)))*(Reestr!$E28-Reestr!$F28)/Reestr!$G28,2)),2))</f>
        <v/>
      </c>
      <c r="J30" s="13" t="str">
        <f aca="false">IF(OR(Reestr!$E28="",Reestr!$H28=""),"",ROUND(IF((MAX(0,MIN(Reestr!$G28,(YEAR(J$7)-YEAR(Reestr!$I28))*12+MONTH(J$7)-MONTH(Reestr!$I28)+1)))&gt;=Reestr!$G28,Reestr!$E28-Reestr!$F28,ROUND((MAX(0,MIN(Reestr!$G28,(YEAR(J$7)-YEAR(Reestr!$I28))*12+MONTH(J$7)-MONTH(Reestr!$I28)+1)))*(Reestr!$E28-Reestr!$F28)/Reestr!$G28,2))-IF((MAX(0,MIN(Reestr!$G28,(YEAR(J$7)-YEAR(Reestr!$I28))*12+MONTH(J$7)-MONTH(Reestr!$I28)+1-1)))&gt;=Reestr!$G28,Reestr!$E28-Reestr!$F28,ROUND((MAX(0,MIN(Reestr!$G28,(YEAR(J$7)-YEAR(Reestr!$I28))*12+MONTH(J$7)-MONTH(Reestr!$I28)+1-1)))*(Reestr!$E28-Reestr!$F28)/Reestr!$G28,2)),2))</f>
        <v/>
      </c>
      <c r="K30" s="13" t="str">
        <f aca="false">IF(OR(Reestr!$E28="",Reestr!$H28=""),"",ROUND(IF((MAX(0,MIN(Reestr!$G28,(YEAR(K$7)-YEAR(Reestr!$I28))*12+MONTH(K$7)-MONTH(Reestr!$I28)+1)))&gt;=Reestr!$G28,Reestr!$E28-Reestr!$F28,ROUND((MAX(0,MIN(Reestr!$G28,(YEAR(K$7)-YEAR(Reestr!$I28))*12+MONTH(K$7)-MONTH(Reestr!$I28)+1)))*(Reestr!$E28-Reestr!$F28)/Reestr!$G28,2))-IF((MAX(0,MIN(Reestr!$G28,(YEAR(K$7)-YEAR(Reestr!$I28))*12+MONTH(K$7)-MONTH(Reestr!$I28)+1-1)))&gt;=Reestr!$G28,Reestr!$E28-Reestr!$F28,ROUND((MAX(0,MIN(Reestr!$G28,(YEAR(K$7)-YEAR(Reestr!$I28))*12+MONTH(K$7)-MONTH(Reestr!$I28)+1-1)))*(Reestr!$E28-Reestr!$F28)/Reestr!$G28,2)),2))</f>
        <v/>
      </c>
      <c r="L30" s="13" t="str">
        <f aca="false">IF(OR(Reestr!$E28="",Reestr!$H28=""),"",ROUND(IF((MAX(0,MIN(Reestr!$G28,(YEAR(L$7)-YEAR(Reestr!$I28))*12+MONTH(L$7)-MONTH(Reestr!$I28)+1)))&gt;=Reestr!$G28,Reestr!$E28-Reestr!$F28,ROUND((MAX(0,MIN(Reestr!$G28,(YEAR(L$7)-YEAR(Reestr!$I28))*12+MONTH(L$7)-MONTH(Reestr!$I28)+1)))*(Reestr!$E28-Reestr!$F28)/Reestr!$G28,2))-IF((MAX(0,MIN(Reestr!$G28,(YEAR(L$7)-YEAR(Reestr!$I28))*12+MONTH(L$7)-MONTH(Reestr!$I28)+1-1)))&gt;=Reestr!$G28,Reestr!$E28-Reestr!$F28,ROUND((MAX(0,MIN(Reestr!$G28,(YEAR(L$7)-YEAR(Reestr!$I28))*12+MONTH(L$7)-MONTH(Reestr!$I28)+1-1)))*(Reestr!$E28-Reestr!$F28)/Reestr!$G28,2)),2))</f>
        <v/>
      </c>
      <c r="M30" s="13" t="str">
        <f aca="false">IF(OR(Reestr!$E28="",Reestr!$H28=""),"",ROUND(IF((MAX(0,MIN(Reestr!$G28,(YEAR(M$7)-YEAR(Reestr!$I28))*12+MONTH(M$7)-MONTH(Reestr!$I28)+1)))&gt;=Reestr!$G28,Reestr!$E28-Reestr!$F28,ROUND((MAX(0,MIN(Reestr!$G28,(YEAR(M$7)-YEAR(Reestr!$I28))*12+MONTH(M$7)-MONTH(Reestr!$I28)+1)))*(Reestr!$E28-Reestr!$F28)/Reestr!$G28,2))-IF((MAX(0,MIN(Reestr!$G28,(YEAR(M$7)-YEAR(Reestr!$I28))*12+MONTH(M$7)-MONTH(Reestr!$I28)+1-1)))&gt;=Reestr!$G28,Reestr!$E28-Reestr!$F28,ROUND((MAX(0,MIN(Reestr!$G28,(YEAR(M$7)-YEAR(Reestr!$I28))*12+MONTH(M$7)-MONTH(Reestr!$I28)+1-1)))*(Reestr!$E28-Reestr!$F28)/Reestr!$G28,2)),2))</f>
        <v/>
      </c>
      <c r="N30" s="13" t="str">
        <f aca="false">IF(OR(Reestr!$E28="",Reestr!$H28=""),"",ROUND(IF((MAX(0,MIN(Reestr!$G28,(YEAR(N$7)-YEAR(Reestr!$I28))*12+MONTH(N$7)-MONTH(Reestr!$I28)+1)))&gt;=Reestr!$G28,Reestr!$E28-Reestr!$F28,ROUND((MAX(0,MIN(Reestr!$G28,(YEAR(N$7)-YEAR(Reestr!$I28))*12+MONTH(N$7)-MONTH(Reestr!$I28)+1)))*(Reestr!$E28-Reestr!$F28)/Reestr!$G28,2))-IF((MAX(0,MIN(Reestr!$G28,(YEAR(N$7)-YEAR(Reestr!$I28))*12+MONTH(N$7)-MONTH(Reestr!$I28)+1-1)))&gt;=Reestr!$G28,Reestr!$E28-Reestr!$F28,ROUND((MAX(0,MIN(Reestr!$G28,(YEAR(N$7)-YEAR(Reestr!$I28))*12+MONTH(N$7)-MONTH(Reestr!$I28)+1-1)))*(Reestr!$E28-Reestr!$F28)/Reestr!$G28,2)),2))</f>
        <v/>
      </c>
      <c r="O30" s="29" t="str">
        <f aca="false">IF(B30="","",SUM(C30:N30))</f>
        <v/>
      </c>
    </row>
    <row r="31" customFormat="false" ht="15" hidden="false" customHeight="false" outlineLevel="0" collapsed="false">
      <c r="A31" s="23" t="str">
        <f aca="false">Reestr!A29</f>
        <v/>
      </c>
      <c r="B31" s="5" t="str">
        <f aca="false">IF(Reestr!B29="","",Reestr!B29)</f>
        <v/>
      </c>
      <c r="C31" s="13" t="str">
        <f aca="false">IF(OR(Reestr!$E29="",Reestr!$H29=""),"",ROUND(IF((MAX(0,MIN(Reestr!$G29,(YEAR(C$7)-YEAR(Reestr!$I29))*12+MONTH(C$7)-MONTH(Reestr!$I29)+1)))&gt;=Reestr!$G29,Reestr!$E29-Reestr!$F29,ROUND((MAX(0,MIN(Reestr!$G29,(YEAR(C$7)-YEAR(Reestr!$I29))*12+MONTH(C$7)-MONTH(Reestr!$I29)+1)))*(Reestr!$E29-Reestr!$F29)/Reestr!$G29,2))-IF((MAX(0,MIN(Reestr!$G29,(YEAR(C$7)-YEAR(Reestr!$I29))*12+MONTH(C$7)-MONTH(Reestr!$I29)+1-1)))&gt;=Reestr!$G29,Reestr!$E29-Reestr!$F29,ROUND((MAX(0,MIN(Reestr!$G29,(YEAR(C$7)-YEAR(Reestr!$I29))*12+MONTH(C$7)-MONTH(Reestr!$I29)+1-1)))*(Reestr!$E29-Reestr!$F29)/Reestr!$G29,2)),2))</f>
        <v/>
      </c>
      <c r="D31" s="13" t="str">
        <f aca="false">IF(OR(Reestr!$E29="",Reestr!$H29=""),"",ROUND(IF((MAX(0,MIN(Reestr!$G29,(YEAR(D$7)-YEAR(Reestr!$I29))*12+MONTH(D$7)-MONTH(Reestr!$I29)+1)))&gt;=Reestr!$G29,Reestr!$E29-Reestr!$F29,ROUND((MAX(0,MIN(Reestr!$G29,(YEAR(D$7)-YEAR(Reestr!$I29))*12+MONTH(D$7)-MONTH(Reestr!$I29)+1)))*(Reestr!$E29-Reestr!$F29)/Reestr!$G29,2))-IF((MAX(0,MIN(Reestr!$G29,(YEAR(D$7)-YEAR(Reestr!$I29))*12+MONTH(D$7)-MONTH(Reestr!$I29)+1-1)))&gt;=Reestr!$G29,Reestr!$E29-Reestr!$F29,ROUND((MAX(0,MIN(Reestr!$G29,(YEAR(D$7)-YEAR(Reestr!$I29))*12+MONTH(D$7)-MONTH(Reestr!$I29)+1-1)))*(Reestr!$E29-Reestr!$F29)/Reestr!$G29,2)),2))</f>
        <v/>
      </c>
      <c r="E31" s="13" t="str">
        <f aca="false">IF(OR(Reestr!$E29="",Reestr!$H29=""),"",ROUND(IF((MAX(0,MIN(Reestr!$G29,(YEAR(E$7)-YEAR(Reestr!$I29))*12+MONTH(E$7)-MONTH(Reestr!$I29)+1)))&gt;=Reestr!$G29,Reestr!$E29-Reestr!$F29,ROUND((MAX(0,MIN(Reestr!$G29,(YEAR(E$7)-YEAR(Reestr!$I29))*12+MONTH(E$7)-MONTH(Reestr!$I29)+1)))*(Reestr!$E29-Reestr!$F29)/Reestr!$G29,2))-IF((MAX(0,MIN(Reestr!$G29,(YEAR(E$7)-YEAR(Reestr!$I29))*12+MONTH(E$7)-MONTH(Reestr!$I29)+1-1)))&gt;=Reestr!$G29,Reestr!$E29-Reestr!$F29,ROUND((MAX(0,MIN(Reestr!$G29,(YEAR(E$7)-YEAR(Reestr!$I29))*12+MONTH(E$7)-MONTH(Reestr!$I29)+1-1)))*(Reestr!$E29-Reestr!$F29)/Reestr!$G29,2)),2))</f>
        <v/>
      </c>
      <c r="F31" s="13" t="str">
        <f aca="false">IF(OR(Reestr!$E29="",Reestr!$H29=""),"",ROUND(IF((MAX(0,MIN(Reestr!$G29,(YEAR(F$7)-YEAR(Reestr!$I29))*12+MONTH(F$7)-MONTH(Reestr!$I29)+1)))&gt;=Reestr!$G29,Reestr!$E29-Reestr!$F29,ROUND((MAX(0,MIN(Reestr!$G29,(YEAR(F$7)-YEAR(Reestr!$I29))*12+MONTH(F$7)-MONTH(Reestr!$I29)+1)))*(Reestr!$E29-Reestr!$F29)/Reestr!$G29,2))-IF((MAX(0,MIN(Reestr!$G29,(YEAR(F$7)-YEAR(Reestr!$I29))*12+MONTH(F$7)-MONTH(Reestr!$I29)+1-1)))&gt;=Reestr!$G29,Reestr!$E29-Reestr!$F29,ROUND((MAX(0,MIN(Reestr!$G29,(YEAR(F$7)-YEAR(Reestr!$I29))*12+MONTH(F$7)-MONTH(Reestr!$I29)+1-1)))*(Reestr!$E29-Reestr!$F29)/Reestr!$G29,2)),2))</f>
        <v/>
      </c>
      <c r="G31" s="13" t="str">
        <f aca="false">IF(OR(Reestr!$E29="",Reestr!$H29=""),"",ROUND(IF((MAX(0,MIN(Reestr!$G29,(YEAR(G$7)-YEAR(Reestr!$I29))*12+MONTH(G$7)-MONTH(Reestr!$I29)+1)))&gt;=Reestr!$G29,Reestr!$E29-Reestr!$F29,ROUND((MAX(0,MIN(Reestr!$G29,(YEAR(G$7)-YEAR(Reestr!$I29))*12+MONTH(G$7)-MONTH(Reestr!$I29)+1)))*(Reestr!$E29-Reestr!$F29)/Reestr!$G29,2))-IF((MAX(0,MIN(Reestr!$G29,(YEAR(G$7)-YEAR(Reestr!$I29))*12+MONTH(G$7)-MONTH(Reestr!$I29)+1-1)))&gt;=Reestr!$G29,Reestr!$E29-Reestr!$F29,ROUND((MAX(0,MIN(Reestr!$G29,(YEAR(G$7)-YEAR(Reestr!$I29))*12+MONTH(G$7)-MONTH(Reestr!$I29)+1-1)))*(Reestr!$E29-Reestr!$F29)/Reestr!$G29,2)),2))</f>
        <v/>
      </c>
      <c r="H31" s="13" t="str">
        <f aca="false">IF(OR(Reestr!$E29="",Reestr!$H29=""),"",ROUND(IF((MAX(0,MIN(Reestr!$G29,(YEAR(H$7)-YEAR(Reestr!$I29))*12+MONTH(H$7)-MONTH(Reestr!$I29)+1)))&gt;=Reestr!$G29,Reestr!$E29-Reestr!$F29,ROUND((MAX(0,MIN(Reestr!$G29,(YEAR(H$7)-YEAR(Reestr!$I29))*12+MONTH(H$7)-MONTH(Reestr!$I29)+1)))*(Reestr!$E29-Reestr!$F29)/Reestr!$G29,2))-IF((MAX(0,MIN(Reestr!$G29,(YEAR(H$7)-YEAR(Reestr!$I29))*12+MONTH(H$7)-MONTH(Reestr!$I29)+1-1)))&gt;=Reestr!$G29,Reestr!$E29-Reestr!$F29,ROUND((MAX(0,MIN(Reestr!$G29,(YEAR(H$7)-YEAR(Reestr!$I29))*12+MONTH(H$7)-MONTH(Reestr!$I29)+1-1)))*(Reestr!$E29-Reestr!$F29)/Reestr!$G29,2)),2))</f>
        <v/>
      </c>
      <c r="I31" s="13" t="str">
        <f aca="false">IF(OR(Reestr!$E29="",Reestr!$H29=""),"",ROUND(IF((MAX(0,MIN(Reestr!$G29,(YEAR(I$7)-YEAR(Reestr!$I29))*12+MONTH(I$7)-MONTH(Reestr!$I29)+1)))&gt;=Reestr!$G29,Reestr!$E29-Reestr!$F29,ROUND((MAX(0,MIN(Reestr!$G29,(YEAR(I$7)-YEAR(Reestr!$I29))*12+MONTH(I$7)-MONTH(Reestr!$I29)+1)))*(Reestr!$E29-Reestr!$F29)/Reestr!$G29,2))-IF((MAX(0,MIN(Reestr!$G29,(YEAR(I$7)-YEAR(Reestr!$I29))*12+MONTH(I$7)-MONTH(Reestr!$I29)+1-1)))&gt;=Reestr!$G29,Reestr!$E29-Reestr!$F29,ROUND((MAX(0,MIN(Reestr!$G29,(YEAR(I$7)-YEAR(Reestr!$I29))*12+MONTH(I$7)-MONTH(Reestr!$I29)+1-1)))*(Reestr!$E29-Reestr!$F29)/Reestr!$G29,2)),2))</f>
        <v/>
      </c>
      <c r="J31" s="13" t="str">
        <f aca="false">IF(OR(Reestr!$E29="",Reestr!$H29=""),"",ROUND(IF((MAX(0,MIN(Reestr!$G29,(YEAR(J$7)-YEAR(Reestr!$I29))*12+MONTH(J$7)-MONTH(Reestr!$I29)+1)))&gt;=Reestr!$G29,Reestr!$E29-Reestr!$F29,ROUND((MAX(0,MIN(Reestr!$G29,(YEAR(J$7)-YEAR(Reestr!$I29))*12+MONTH(J$7)-MONTH(Reestr!$I29)+1)))*(Reestr!$E29-Reestr!$F29)/Reestr!$G29,2))-IF((MAX(0,MIN(Reestr!$G29,(YEAR(J$7)-YEAR(Reestr!$I29))*12+MONTH(J$7)-MONTH(Reestr!$I29)+1-1)))&gt;=Reestr!$G29,Reestr!$E29-Reestr!$F29,ROUND((MAX(0,MIN(Reestr!$G29,(YEAR(J$7)-YEAR(Reestr!$I29))*12+MONTH(J$7)-MONTH(Reestr!$I29)+1-1)))*(Reestr!$E29-Reestr!$F29)/Reestr!$G29,2)),2))</f>
        <v/>
      </c>
      <c r="K31" s="13" t="str">
        <f aca="false">IF(OR(Reestr!$E29="",Reestr!$H29=""),"",ROUND(IF((MAX(0,MIN(Reestr!$G29,(YEAR(K$7)-YEAR(Reestr!$I29))*12+MONTH(K$7)-MONTH(Reestr!$I29)+1)))&gt;=Reestr!$G29,Reestr!$E29-Reestr!$F29,ROUND((MAX(0,MIN(Reestr!$G29,(YEAR(K$7)-YEAR(Reestr!$I29))*12+MONTH(K$7)-MONTH(Reestr!$I29)+1)))*(Reestr!$E29-Reestr!$F29)/Reestr!$G29,2))-IF((MAX(0,MIN(Reestr!$G29,(YEAR(K$7)-YEAR(Reestr!$I29))*12+MONTH(K$7)-MONTH(Reestr!$I29)+1-1)))&gt;=Reestr!$G29,Reestr!$E29-Reestr!$F29,ROUND((MAX(0,MIN(Reestr!$G29,(YEAR(K$7)-YEAR(Reestr!$I29))*12+MONTH(K$7)-MONTH(Reestr!$I29)+1-1)))*(Reestr!$E29-Reestr!$F29)/Reestr!$G29,2)),2))</f>
        <v/>
      </c>
      <c r="L31" s="13" t="str">
        <f aca="false">IF(OR(Reestr!$E29="",Reestr!$H29=""),"",ROUND(IF((MAX(0,MIN(Reestr!$G29,(YEAR(L$7)-YEAR(Reestr!$I29))*12+MONTH(L$7)-MONTH(Reestr!$I29)+1)))&gt;=Reestr!$G29,Reestr!$E29-Reestr!$F29,ROUND((MAX(0,MIN(Reestr!$G29,(YEAR(L$7)-YEAR(Reestr!$I29))*12+MONTH(L$7)-MONTH(Reestr!$I29)+1)))*(Reestr!$E29-Reestr!$F29)/Reestr!$G29,2))-IF((MAX(0,MIN(Reestr!$G29,(YEAR(L$7)-YEAR(Reestr!$I29))*12+MONTH(L$7)-MONTH(Reestr!$I29)+1-1)))&gt;=Reestr!$G29,Reestr!$E29-Reestr!$F29,ROUND((MAX(0,MIN(Reestr!$G29,(YEAR(L$7)-YEAR(Reestr!$I29))*12+MONTH(L$7)-MONTH(Reestr!$I29)+1-1)))*(Reestr!$E29-Reestr!$F29)/Reestr!$G29,2)),2))</f>
        <v/>
      </c>
      <c r="M31" s="13" t="str">
        <f aca="false">IF(OR(Reestr!$E29="",Reestr!$H29=""),"",ROUND(IF((MAX(0,MIN(Reestr!$G29,(YEAR(M$7)-YEAR(Reestr!$I29))*12+MONTH(M$7)-MONTH(Reestr!$I29)+1)))&gt;=Reestr!$G29,Reestr!$E29-Reestr!$F29,ROUND((MAX(0,MIN(Reestr!$G29,(YEAR(M$7)-YEAR(Reestr!$I29))*12+MONTH(M$7)-MONTH(Reestr!$I29)+1)))*(Reestr!$E29-Reestr!$F29)/Reestr!$G29,2))-IF((MAX(0,MIN(Reestr!$G29,(YEAR(M$7)-YEAR(Reestr!$I29))*12+MONTH(M$7)-MONTH(Reestr!$I29)+1-1)))&gt;=Reestr!$G29,Reestr!$E29-Reestr!$F29,ROUND((MAX(0,MIN(Reestr!$G29,(YEAR(M$7)-YEAR(Reestr!$I29))*12+MONTH(M$7)-MONTH(Reestr!$I29)+1-1)))*(Reestr!$E29-Reestr!$F29)/Reestr!$G29,2)),2))</f>
        <v/>
      </c>
      <c r="N31" s="13" t="str">
        <f aca="false">IF(OR(Reestr!$E29="",Reestr!$H29=""),"",ROUND(IF((MAX(0,MIN(Reestr!$G29,(YEAR(N$7)-YEAR(Reestr!$I29))*12+MONTH(N$7)-MONTH(Reestr!$I29)+1)))&gt;=Reestr!$G29,Reestr!$E29-Reestr!$F29,ROUND((MAX(0,MIN(Reestr!$G29,(YEAR(N$7)-YEAR(Reestr!$I29))*12+MONTH(N$7)-MONTH(Reestr!$I29)+1)))*(Reestr!$E29-Reestr!$F29)/Reestr!$G29,2))-IF((MAX(0,MIN(Reestr!$G29,(YEAR(N$7)-YEAR(Reestr!$I29))*12+MONTH(N$7)-MONTH(Reestr!$I29)+1-1)))&gt;=Reestr!$G29,Reestr!$E29-Reestr!$F29,ROUND((MAX(0,MIN(Reestr!$G29,(YEAR(N$7)-YEAR(Reestr!$I29))*12+MONTH(N$7)-MONTH(Reestr!$I29)+1-1)))*(Reestr!$E29-Reestr!$F29)/Reestr!$G29,2)),2))</f>
        <v/>
      </c>
      <c r="O31" s="29" t="str">
        <f aca="false">IF(B31="","",SUM(C31:N31))</f>
        <v/>
      </c>
    </row>
    <row r="32" customFormat="false" ht="15" hidden="false" customHeight="false" outlineLevel="0" collapsed="false">
      <c r="A32" s="23" t="str">
        <f aca="false">Reestr!A30</f>
        <v/>
      </c>
      <c r="B32" s="5" t="str">
        <f aca="false">IF(Reestr!B30="","",Reestr!B30)</f>
        <v/>
      </c>
      <c r="C32" s="13" t="str">
        <f aca="false">IF(OR(Reestr!$E30="",Reestr!$H30=""),"",ROUND(IF((MAX(0,MIN(Reestr!$G30,(YEAR(C$7)-YEAR(Reestr!$I30))*12+MONTH(C$7)-MONTH(Reestr!$I30)+1)))&gt;=Reestr!$G30,Reestr!$E30-Reestr!$F30,ROUND((MAX(0,MIN(Reestr!$G30,(YEAR(C$7)-YEAR(Reestr!$I30))*12+MONTH(C$7)-MONTH(Reestr!$I30)+1)))*(Reestr!$E30-Reestr!$F30)/Reestr!$G30,2))-IF((MAX(0,MIN(Reestr!$G30,(YEAR(C$7)-YEAR(Reestr!$I30))*12+MONTH(C$7)-MONTH(Reestr!$I30)+1-1)))&gt;=Reestr!$G30,Reestr!$E30-Reestr!$F30,ROUND((MAX(0,MIN(Reestr!$G30,(YEAR(C$7)-YEAR(Reestr!$I30))*12+MONTH(C$7)-MONTH(Reestr!$I30)+1-1)))*(Reestr!$E30-Reestr!$F30)/Reestr!$G30,2)),2))</f>
        <v/>
      </c>
      <c r="D32" s="13" t="str">
        <f aca="false">IF(OR(Reestr!$E30="",Reestr!$H30=""),"",ROUND(IF((MAX(0,MIN(Reestr!$G30,(YEAR(D$7)-YEAR(Reestr!$I30))*12+MONTH(D$7)-MONTH(Reestr!$I30)+1)))&gt;=Reestr!$G30,Reestr!$E30-Reestr!$F30,ROUND((MAX(0,MIN(Reestr!$G30,(YEAR(D$7)-YEAR(Reestr!$I30))*12+MONTH(D$7)-MONTH(Reestr!$I30)+1)))*(Reestr!$E30-Reestr!$F30)/Reestr!$G30,2))-IF((MAX(0,MIN(Reestr!$G30,(YEAR(D$7)-YEAR(Reestr!$I30))*12+MONTH(D$7)-MONTH(Reestr!$I30)+1-1)))&gt;=Reestr!$G30,Reestr!$E30-Reestr!$F30,ROUND((MAX(0,MIN(Reestr!$G30,(YEAR(D$7)-YEAR(Reestr!$I30))*12+MONTH(D$7)-MONTH(Reestr!$I30)+1-1)))*(Reestr!$E30-Reestr!$F30)/Reestr!$G30,2)),2))</f>
        <v/>
      </c>
      <c r="E32" s="13" t="str">
        <f aca="false">IF(OR(Reestr!$E30="",Reestr!$H30=""),"",ROUND(IF((MAX(0,MIN(Reestr!$G30,(YEAR(E$7)-YEAR(Reestr!$I30))*12+MONTH(E$7)-MONTH(Reestr!$I30)+1)))&gt;=Reestr!$G30,Reestr!$E30-Reestr!$F30,ROUND((MAX(0,MIN(Reestr!$G30,(YEAR(E$7)-YEAR(Reestr!$I30))*12+MONTH(E$7)-MONTH(Reestr!$I30)+1)))*(Reestr!$E30-Reestr!$F30)/Reestr!$G30,2))-IF((MAX(0,MIN(Reestr!$G30,(YEAR(E$7)-YEAR(Reestr!$I30))*12+MONTH(E$7)-MONTH(Reestr!$I30)+1-1)))&gt;=Reestr!$G30,Reestr!$E30-Reestr!$F30,ROUND((MAX(0,MIN(Reestr!$G30,(YEAR(E$7)-YEAR(Reestr!$I30))*12+MONTH(E$7)-MONTH(Reestr!$I30)+1-1)))*(Reestr!$E30-Reestr!$F30)/Reestr!$G30,2)),2))</f>
        <v/>
      </c>
      <c r="F32" s="13" t="str">
        <f aca="false">IF(OR(Reestr!$E30="",Reestr!$H30=""),"",ROUND(IF((MAX(0,MIN(Reestr!$G30,(YEAR(F$7)-YEAR(Reestr!$I30))*12+MONTH(F$7)-MONTH(Reestr!$I30)+1)))&gt;=Reestr!$G30,Reestr!$E30-Reestr!$F30,ROUND((MAX(0,MIN(Reestr!$G30,(YEAR(F$7)-YEAR(Reestr!$I30))*12+MONTH(F$7)-MONTH(Reestr!$I30)+1)))*(Reestr!$E30-Reestr!$F30)/Reestr!$G30,2))-IF((MAX(0,MIN(Reestr!$G30,(YEAR(F$7)-YEAR(Reestr!$I30))*12+MONTH(F$7)-MONTH(Reestr!$I30)+1-1)))&gt;=Reestr!$G30,Reestr!$E30-Reestr!$F30,ROUND((MAX(0,MIN(Reestr!$G30,(YEAR(F$7)-YEAR(Reestr!$I30))*12+MONTH(F$7)-MONTH(Reestr!$I30)+1-1)))*(Reestr!$E30-Reestr!$F30)/Reestr!$G30,2)),2))</f>
        <v/>
      </c>
      <c r="G32" s="13" t="str">
        <f aca="false">IF(OR(Reestr!$E30="",Reestr!$H30=""),"",ROUND(IF((MAX(0,MIN(Reestr!$G30,(YEAR(G$7)-YEAR(Reestr!$I30))*12+MONTH(G$7)-MONTH(Reestr!$I30)+1)))&gt;=Reestr!$G30,Reestr!$E30-Reestr!$F30,ROUND((MAX(0,MIN(Reestr!$G30,(YEAR(G$7)-YEAR(Reestr!$I30))*12+MONTH(G$7)-MONTH(Reestr!$I30)+1)))*(Reestr!$E30-Reestr!$F30)/Reestr!$G30,2))-IF((MAX(0,MIN(Reestr!$G30,(YEAR(G$7)-YEAR(Reestr!$I30))*12+MONTH(G$7)-MONTH(Reestr!$I30)+1-1)))&gt;=Reestr!$G30,Reestr!$E30-Reestr!$F30,ROUND((MAX(0,MIN(Reestr!$G30,(YEAR(G$7)-YEAR(Reestr!$I30))*12+MONTH(G$7)-MONTH(Reestr!$I30)+1-1)))*(Reestr!$E30-Reestr!$F30)/Reestr!$G30,2)),2))</f>
        <v/>
      </c>
      <c r="H32" s="13" t="str">
        <f aca="false">IF(OR(Reestr!$E30="",Reestr!$H30=""),"",ROUND(IF((MAX(0,MIN(Reestr!$G30,(YEAR(H$7)-YEAR(Reestr!$I30))*12+MONTH(H$7)-MONTH(Reestr!$I30)+1)))&gt;=Reestr!$G30,Reestr!$E30-Reestr!$F30,ROUND((MAX(0,MIN(Reestr!$G30,(YEAR(H$7)-YEAR(Reestr!$I30))*12+MONTH(H$7)-MONTH(Reestr!$I30)+1)))*(Reestr!$E30-Reestr!$F30)/Reestr!$G30,2))-IF((MAX(0,MIN(Reestr!$G30,(YEAR(H$7)-YEAR(Reestr!$I30))*12+MONTH(H$7)-MONTH(Reestr!$I30)+1-1)))&gt;=Reestr!$G30,Reestr!$E30-Reestr!$F30,ROUND((MAX(0,MIN(Reestr!$G30,(YEAR(H$7)-YEAR(Reestr!$I30))*12+MONTH(H$7)-MONTH(Reestr!$I30)+1-1)))*(Reestr!$E30-Reestr!$F30)/Reestr!$G30,2)),2))</f>
        <v/>
      </c>
      <c r="I32" s="13" t="str">
        <f aca="false">IF(OR(Reestr!$E30="",Reestr!$H30=""),"",ROUND(IF((MAX(0,MIN(Reestr!$G30,(YEAR(I$7)-YEAR(Reestr!$I30))*12+MONTH(I$7)-MONTH(Reestr!$I30)+1)))&gt;=Reestr!$G30,Reestr!$E30-Reestr!$F30,ROUND((MAX(0,MIN(Reestr!$G30,(YEAR(I$7)-YEAR(Reestr!$I30))*12+MONTH(I$7)-MONTH(Reestr!$I30)+1)))*(Reestr!$E30-Reestr!$F30)/Reestr!$G30,2))-IF((MAX(0,MIN(Reestr!$G30,(YEAR(I$7)-YEAR(Reestr!$I30))*12+MONTH(I$7)-MONTH(Reestr!$I30)+1-1)))&gt;=Reestr!$G30,Reestr!$E30-Reestr!$F30,ROUND((MAX(0,MIN(Reestr!$G30,(YEAR(I$7)-YEAR(Reestr!$I30))*12+MONTH(I$7)-MONTH(Reestr!$I30)+1-1)))*(Reestr!$E30-Reestr!$F30)/Reestr!$G30,2)),2))</f>
        <v/>
      </c>
      <c r="J32" s="13" t="str">
        <f aca="false">IF(OR(Reestr!$E30="",Reestr!$H30=""),"",ROUND(IF((MAX(0,MIN(Reestr!$G30,(YEAR(J$7)-YEAR(Reestr!$I30))*12+MONTH(J$7)-MONTH(Reestr!$I30)+1)))&gt;=Reestr!$G30,Reestr!$E30-Reestr!$F30,ROUND((MAX(0,MIN(Reestr!$G30,(YEAR(J$7)-YEAR(Reestr!$I30))*12+MONTH(J$7)-MONTH(Reestr!$I30)+1)))*(Reestr!$E30-Reestr!$F30)/Reestr!$G30,2))-IF((MAX(0,MIN(Reestr!$G30,(YEAR(J$7)-YEAR(Reestr!$I30))*12+MONTH(J$7)-MONTH(Reestr!$I30)+1-1)))&gt;=Reestr!$G30,Reestr!$E30-Reestr!$F30,ROUND((MAX(0,MIN(Reestr!$G30,(YEAR(J$7)-YEAR(Reestr!$I30))*12+MONTH(J$7)-MONTH(Reestr!$I30)+1-1)))*(Reestr!$E30-Reestr!$F30)/Reestr!$G30,2)),2))</f>
        <v/>
      </c>
      <c r="K32" s="13" t="str">
        <f aca="false">IF(OR(Reestr!$E30="",Reestr!$H30=""),"",ROUND(IF((MAX(0,MIN(Reestr!$G30,(YEAR(K$7)-YEAR(Reestr!$I30))*12+MONTH(K$7)-MONTH(Reestr!$I30)+1)))&gt;=Reestr!$G30,Reestr!$E30-Reestr!$F30,ROUND((MAX(0,MIN(Reestr!$G30,(YEAR(K$7)-YEAR(Reestr!$I30))*12+MONTH(K$7)-MONTH(Reestr!$I30)+1)))*(Reestr!$E30-Reestr!$F30)/Reestr!$G30,2))-IF((MAX(0,MIN(Reestr!$G30,(YEAR(K$7)-YEAR(Reestr!$I30))*12+MONTH(K$7)-MONTH(Reestr!$I30)+1-1)))&gt;=Reestr!$G30,Reestr!$E30-Reestr!$F30,ROUND((MAX(0,MIN(Reestr!$G30,(YEAR(K$7)-YEAR(Reestr!$I30))*12+MONTH(K$7)-MONTH(Reestr!$I30)+1-1)))*(Reestr!$E30-Reestr!$F30)/Reestr!$G30,2)),2))</f>
        <v/>
      </c>
      <c r="L32" s="13" t="str">
        <f aca="false">IF(OR(Reestr!$E30="",Reestr!$H30=""),"",ROUND(IF((MAX(0,MIN(Reestr!$G30,(YEAR(L$7)-YEAR(Reestr!$I30))*12+MONTH(L$7)-MONTH(Reestr!$I30)+1)))&gt;=Reestr!$G30,Reestr!$E30-Reestr!$F30,ROUND((MAX(0,MIN(Reestr!$G30,(YEAR(L$7)-YEAR(Reestr!$I30))*12+MONTH(L$7)-MONTH(Reestr!$I30)+1)))*(Reestr!$E30-Reestr!$F30)/Reestr!$G30,2))-IF((MAX(0,MIN(Reestr!$G30,(YEAR(L$7)-YEAR(Reestr!$I30))*12+MONTH(L$7)-MONTH(Reestr!$I30)+1-1)))&gt;=Reestr!$G30,Reestr!$E30-Reestr!$F30,ROUND((MAX(0,MIN(Reestr!$G30,(YEAR(L$7)-YEAR(Reestr!$I30))*12+MONTH(L$7)-MONTH(Reestr!$I30)+1-1)))*(Reestr!$E30-Reestr!$F30)/Reestr!$G30,2)),2))</f>
        <v/>
      </c>
      <c r="M32" s="13" t="str">
        <f aca="false">IF(OR(Reestr!$E30="",Reestr!$H30=""),"",ROUND(IF((MAX(0,MIN(Reestr!$G30,(YEAR(M$7)-YEAR(Reestr!$I30))*12+MONTH(M$7)-MONTH(Reestr!$I30)+1)))&gt;=Reestr!$G30,Reestr!$E30-Reestr!$F30,ROUND((MAX(0,MIN(Reestr!$G30,(YEAR(M$7)-YEAR(Reestr!$I30))*12+MONTH(M$7)-MONTH(Reestr!$I30)+1)))*(Reestr!$E30-Reestr!$F30)/Reestr!$G30,2))-IF((MAX(0,MIN(Reestr!$G30,(YEAR(M$7)-YEAR(Reestr!$I30))*12+MONTH(M$7)-MONTH(Reestr!$I30)+1-1)))&gt;=Reestr!$G30,Reestr!$E30-Reestr!$F30,ROUND((MAX(0,MIN(Reestr!$G30,(YEAR(M$7)-YEAR(Reestr!$I30))*12+MONTH(M$7)-MONTH(Reestr!$I30)+1-1)))*(Reestr!$E30-Reestr!$F30)/Reestr!$G30,2)),2))</f>
        <v/>
      </c>
      <c r="N32" s="13" t="str">
        <f aca="false">IF(OR(Reestr!$E30="",Reestr!$H30=""),"",ROUND(IF((MAX(0,MIN(Reestr!$G30,(YEAR(N$7)-YEAR(Reestr!$I30))*12+MONTH(N$7)-MONTH(Reestr!$I30)+1)))&gt;=Reestr!$G30,Reestr!$E30-Reestr!$F30,ROUND((MAX(0,MIN(Reestr!$G30,(YEAR(N$7)-YEAR(Reestr!$I30))*12+MONTH(N$7)-MONTH(Reestr!$I30)+1)))*(Reestr!$E30-Reestr!$F30)/Reestr!$G30,2))-IF((MAX(0,MIN(Reestr!$G30,(YEAR(N$7)-YEAR(Reestr!$I30))*12+MONTH(N$7)-MONTH(Reestr!$I30)+1-1)))&gt;=Reestr!$G30,Reestr!$E30-Reestr!$F30,ROUND((MAX(0,MIN(Reestr!$G30,(YEAR(N$7)-YEAR(Reestr!$I30))*12+MONTH(N$7)-MONTH(Reestr!$I30)+1-1)))*(Reestr!$E30-Reestr!$F30)/Reestr!$G30,2)),2))</f>
        <v/>
      </c>
      <c r="O32" s="29" t="str">
        <f aca="false">IF(B32="","",SUM(C32:N32))</f>
        <v/>
      </c>
    </row>
    <row r="33" customFormat="false" ht="15" hidden="false" customHeight="false" outlineLevel="0" collapsed="false">
      <c r="A33" s="23" t="str">
        <f aca="false">Reestr!A31</f>
        <v/>
      </c>
      <c r="B33" s="5" t="str">
        <f aca="false">IF(Reestr!B31="","",Reestr!B31)</f>
        <v/>
      </c>
      <c r="C33" s="13" t="str">
        <f aca="false">IF(OR(Reestr!$E31="",Reestr!$H31=""),"",ROUND(IF((MAX(0,MIN(Reestr!$G31,(YEAR(C$7)-YEAR(Reestr!$I31))*12+MONTH(C$7)-MONTH(Reestr!$I31)+1)))&gt;=Reestr!$G31,Reestr!$E31-Reestr!$F31,ROUND((MAX(0,MIN(Reestr!$G31,(YEAR(C$7)-YEAR(Reestr!$I31))*12+MONTH(C$7)-MONTH(Reestr!$I31)+1)))*(Reestr!$E31-Reestr!$F31)/Reestr!$G31,2))-IF((MAX(0,MIN(Reestr!$G31,(YEAR(C$7)-YEAR(Reestr!$I31))*12+MONTH(C$7)-MONTH(Reestr!$I31)+1-1)))&gt;=Reestr!$G31,Reestr!$E31-Reestr!$F31,ROUND((MAX(0,MIN(Reestr!$G31,(YEAR(C$7)-YEAR(Reestr!$I31))*12+MONTH(C$7)-MONTH(Reestr!$I31)+1-1)))*(Reestr!$E31-Reestr!$F31)/Reestr!$G31,2)),2))</f>
        <v/>
      </c>
      <c r="D33" s="13" t="str">
        <f aca="false">IF(OR(Reestr!$E31="",Reestr!$H31=""),"",ROUND(IF((MAX(0,MIN(Reestr!$G31,(YEAR(D$7)-YEAR(Reestr!$I31))*12+MONTH(D$7)-MONTH(Reestr!$I31)+1)))&gt;=Reestr!$G31,Reestr!$E31-Reestr!$F31,ROUND((MAX(0,MIN(Reestr!$G31,(YEAR(D$7)-YEAR(Reestr!$I31))*12+MONTH(D$7)-MONTH(Reestr!$I31)+1)))*(Reestr!$E31-Reestr!$F31)/Reestr!$G31,2))-IF((MAX(0,MIN(Reestr!$G31,(YEAR(D$7)-YEAR(Reestr!$I31))*12+MONTH(D$7)-MONTH(Reestr!$I31)+1-1)))&gt;=Reestr!$G31,Reestr!$E31-Reestr!$F31,ROUND((MAX(0,MIN(Reestr!$G31,(YEAR(D$7)-YEAR(Reestr!$I31))*12+MONTH(D$7)-MONTH(Reestr!$I31)+1-1)))*(Reestr!$E31-Reestr!$F31)/Reestr!$G31,2)),2))</f>
        <v/>
      </c>
      <c r="E33" s="13" t="str">
        <f aca="false">IF(OR(Reestr!$E31="",Reestr!$H31=""),"",ROUND(IF((MAX(0,MIN(Reestr!$G31,(YEAR(E$7)-YEAR(Reestr!$I31))*12+MONTH(E$7)-MONTH(Reestr!$I31)+1)))&gt;=Reestr!$G31,Reestr!$E31-Reestr!$F31,ROUND((MAX(0,MIN(Reestr!$G31,(YEAR(E$7)-YEAR(Reestr!$I31))*12+MONTH(E$7)-MONTH(Reestr!$I31)+1)))*(Reestr!$E31-Reestr!$F31)/Reestr!$G31,2))-IF((MAX(0,MIN(Reestr!$G31,(YEAR(E$7)-YEAR(Reestr!$I31))*12+MONTH(E$7)-MONTH(Reestr!$I31)+1-1)))&gt;=Reestr!$G31,Reestr!$E31-Reestr!$F31,ROUND((MAX(0,MIN(Reestr!$G31,(YEAR(E$7)-YEAR(Reestr!$I31))*12+MONTH(E$7)-MONTH(Reestr!$I31)+1-1)))*(Reestr!$E31-Reestr!$F31)/Reestr!$G31,2)),2))</f>
        <v/>
      </c>
      <c r="F33" s="13" t="str">
        <f aca="false">IF(OR(Reestr!$E31="",Reestr!$H31=""),"",ROUND(IF((MAX(0,MIN(Reestr!$G31,(YEAR(F$7)-YEAR(Reestr!$I31))*12+MONTH(F$7)-MONTH(Reestr!$I31)+1)))&gt;=Reestr!$G31,Reestr!$E31-Reestr!$F31,ROUND((MAX(0,MIN(Reestr!$G31,(YEAR(F$7)-YEAR(Reestr!$I31))*12+MONTH(F$7)-MONTH(Reestr!$I31)+1)))*(Reestr!$E31-Reestr!$F31)/Reestr!$G31,2))-IF((MAX(0,MIN(Reestr!$G31,(YEAR(F$7)-YEAR(Reestr!$I31))*12+MONTH(F$7)-MONTH(Reestr!$I31)+1-1)))&gt;=Reestr!$G31,Reestr!$E31-Reestr!$F31,ROUND((MAX(0,MIN(Reestr!$G31,(YEAR(F$7)-YEAR(Reestr!$I31))*12+MONTH(F$7)-MONTH(Reestr!$I31)+1-1)))*(Reestr!$E31-Reestr!$F31)/Reestr!$G31,2)),2))</f>
        <v/>
      </c>
      <c r="G33" s="13" t="str">
        <f aca="false">IF(OR(Reestr!$E31="",Reestr!$H31=""),"",ROUND(IF((MAX(0,MIN(Reestr!$G31,(YEAR(G$7)-YEAR(Reestr!$I31))*12+MONTH(G$7)-MONTH(Reestr!$I31)+1)))&gt;=Reestr!$G31,Reestr!$E31-Reestr!$F31,ROUND((MAX(0,MIN(Reestr!$G31,(YEAR(G$7)-YEAR(Reestr!$I31))*12+MONTH(G$7)-MONTH(Reestr!$I31)+1)))*(Reestr!$E31-Reestr!$F31)/Reestr!$G31,2))-IF((MAX(0,MIN(Reestr!$G31,(YEAR(G$7)-YEAR(Reestr!$I31))*12+MONTH(G$7)-MONTH(Reestr!$I31)+1-1)))&gt;=Reestr!$G31,Reestr!$E31-Reestr!$F31,ROUND((MAX(0,MIN(Reestr!$G31,(YEAR(G$7)-YEAR(Reestr!$I31))*12+MONTH(G$7)-MONTH(Reestr!$I31)+1-1)))*(Reestr!$E31-Reestr!$F31)/Reestr!$G31,2)),2))</f>
        <v/>
      </c>
      <c r="H33" s="13" t="str">
        <f aca="false">IF(OR(Reestr!$E31="",Reestr!$H31=""),"",ROUND(IF((MAX(0,MIN(Reestr!$G31,(YEAR(H$7)-YEAR(Reestr!$I31))*12+MONTH(H$7)-MONTH(Reestr!$I31)+1)))&gt;=Reestr!$G31,Reestr!$E31-Reestr!$F31,ROUND((MAX(0,MIN(Reestr!$G31,(YEAR(H$7)-YEAR(Reestr!$I31))*12+MONTH(H$7)-MONTH(Reestr!$I31)+1)))*(Reestr!$E31-Reestr!$F31)/Reestr!$G31,2))-IF((MAX(0,MIN(Reestr!$G31,(YEAR(H$7)-YEAR(Reestr!$I31))*12+MONTH(H$7)-MONTH(Reestr!$I31)+1-1)))&gt;=Reestr!$G31,Reestr!$E31-Reestr!$F31,ROUND((MAX(0,MIN(Reestr!$G31,(YEAR(H$7)-YEAR(Reestr!$I31))*12+MONTH(H$7)-MONTH(Reestr!$I31)+1-1)))*(Reestr!$E31-Reestr!$F31)/Reestr!$G31,2)),2))</f>
        <v/>
      </c>
      <c r="I33" s="13" t="str">
        <f aca="false">IF(OR(Reestr!$E31="",Reestr!$H31=""),"",ROUND(IF((MAX(0,MIN(Reestr!$G31,(YEAR(I$7)-YEAR(Reestr!$I31))*12+MONTH(I$7)-MONTH(Reestr!$I31)+1)))&gt;=Reestr!$G31,Reestr!$E31-Reestr!$F31,ROUND((MAX(0,MIN(Reestr!$G31,(YEAR(I$7)-YEAR(Reestr!$I31))*12+MONTH(I$7)-MONTH(Reestr!$I31)+1)))*(Reestr!$E31-Reestr!$F31)/Reestr!$G31,2))-IF((MAX(0,MIN(Reestr!$G31,(YEAR(I$7)-YEAR(Reestr!$I31))*12+MONTH(I$7)-MONTH(Reestr!$I31)+1-1)))&gt;=Reestr!$G31,Reestr!$E31-Reestr!$F31,ROUND((MAX(0,MIN(Reestr!$G31,(YEAR(I$7)-YEAR(Reestr!$I31))*12+MONTH(I$7)-MONTH(Reestr!$I31)+1-1)))*(Reestr!$E31-Reestr!$F31)/Reestr!$G31,2)),2))</f>
        <v/>
      </c>
      <c r="J33" s="13" t="str">
        <f aca="false">IF(OR(Reestr!$E31="",Reestr!$H31=""),"",ROUND(IF((MAX(0,MIN(Reestr!$G31,(YEAR(J$7)-YEAR(Reestr!$I31))*12+MONTH(J$7)-MONTH(Reestr!$I31)+1)))&gt;=Reestr!$G31,Reestr!$E31-Reestr!$F31,ROUND((MAX(0,MIN(Reestr!$G31,(YEAR(J$7)-YEAR(Reestr!$I31))*12+MONTH(J$7)-MONTH(Reestr!$I31)+1)))*(Reestr!$E31-Reestr!$F31)/Reestr!$G31,2))-IF((MAX(0,MIN(Reestr!$G31,(YEAR(J$7)-YEAR(Reestr!$I31))*12+MONTH(J$7)-MONTH(Reestr!$I31)+1-1)))&gt;=Reestr!$G31,Reestr!$E31-Reestr!$F31,ROUND((MAX(0,MIN(Reestr!$G31,(YEAR(J$7)-YEAR(Reestr!$I31))*12+MONTH(J$7)-MONTH(Reestr!$I31)+1-1)))*(Reestr!$E31-Reestr!$F31)/Reestr!$G31,2)),2))</f>
        <v/>
      </c>
      <c r="K33" s="13" t="str">
        <f aca="false">IF(OR(Reestr!$E31="",Reestr!$H31=""),"",ROUND(IF((MAX(0,MIN(Reestr!$G31,(YEAR(K$7)-YEAR(Reestr!$I31))*12+MONTH(K$7)-MONTH(Reestr!$I31)+1)))&gt;=Reestr!$G31,Reestr!$E31-Reestr!$F31,ROUND((MAX(0,MIN(Reestr!$G31,(YEAR(K$7)-YEAR(Reestr!$I31))*12+MONTH(K$7)-MONTH(Reestr!$I31)+1)))*(Reestr!$E31-Reestr!$F31)/Reestr!$G31,2))-IF((MAX(0,MIN(Reestr!$G31,(YEAR(K$7)-YEAR(Reestr!$I31))*12+MONTH(K$7)-MONTH(Reestr!$I31)+1-1)))&gt;=Reestr!$G31,Reestr!$E31-Reestr!$F31,ROUND((MAX(0,MIN(Reestr!$G31,(YEAR(K$7)-YEAR(Reestr!$I31))*12+MONTH(K$7)-MONTH(Reestr!$I31)+1-1)))*(Reestr!$E31-Reestr!$F31)/Reestr!$G31,2)),2))</f>
        <v/>
      </c>
      <c r="L33" s="13" t="str">
        <f aca="false">IF(OR(Reestr!$E31="",Reestr!$H31=""),"",ROUND(IF((MAX(0,MIN(Reestr!$G31,(YEAR(L$7)-YEAR(Reestr!$I31))*12+MONTH(L$7)-MONTH(Reestr!$I31)+1)))&gt;=Reestr!$G31,Reestr!$E31-Reestr!$F31,ROUND((MAX(0,MIN(Reestr!$G31,(YEAR(L$7)-YEAR(Reestr!$I31))*12+MONTH(L$7)-MONTH(Reestr!$I31)+1)))*(Reestr!$E31-Reestr!$F31)/Reestr!$G31,2))-IF((MAX(0,MIN(Reestr!$G31,(YEAR(L$7)-YEAR(Reestr!$I31))*12+MONTH(L$7)-MONTH(Reestr!$I31)+1-1)))&gt;=Reestr!$G31,Reestr!$E31-Reestr!$F31,ROUND((MAX(0,MIN(Reestr!$G31,(YEAR(L$7)-YEAR(Reestr!$I31))*12+MONTH(L$7)-MONTH(Reestr!$I31)+1-1)))*(Reestr!$E31-Reestr!$F31)/Reestr!$G31,2)),2))</f>
        <v/>
      </c>
      <c r="M33" s="13" t="str">
        <f aca="false">IF(OR(Reestr!$E31="",Reestr!$H31=""),"",ROUND(IF((MAX(0,MIN(Reestr!$G31,(YEAR(M$7)-YEAR(Reestr!$I31))*12+MONTH(M$7)-MONTH(Reestr!$I31)+1)))&gt;=Reestr!$G31,Reestr!$E31-Reestr!$F31,ROUND((MAX(0,MIN(Reestr!$G31,(YEAR(M$7)-YEAR(Reestr!$I31))*12+MONTH(M$7)-MONTH(Reestr!$I31)+1)))*(Reestr!$E31-Reestr!$F31)/Reestr!$G31,2))-IF((MAX(0,MIN(Reestr!$G31,(YEAR(M$7)-YEAR(Reestr!$I31))*12+MONTH(M$7)-MONTH(Reestr!$I31)+1-1)))&gt;=Reestr!$G31,Reestr!$E31-Reestr!$F31,ROUND((MAX(0,MIN(Reestr!$G31,(YEAR(M$7)-YEAR(Reestr!$I31))*12+MONTH(M$7)-MONTH(Reestr!$I31)+1-1)))*(Reestr!$E31-Reestr!$F31)/Reestr!$G31,2)),2))</f>
        <v/>
      </c>
      <c r="N33" s="13" t="str">
        <f aca="false">IF(OR(Reestr!$E31="",Reestr!$H31=""),"",ROUND(IF((MAX(0,MIN(Reestr!$G31,(YEAR(N$7)-YEAR(Reestr!$I31))*12+MONTH(N$7)-MONTH(Reestr!$I31)+1)))&gt;=Reestr!$G31,Reestr!$E31-Reestr!$F31,ROUND((MAX(0,MIN(Reestr!$G31,(YEAR(N$7)-YEAR(Reestr!$I31))*12+MONTH(N$7)-MONTH(Reestr!$I31)+1)))*(Reestr!$E31-Reestr!$F31)/Reestr!$G31,2))-IF((MAX(0,MIN(Reestr!$G31,(YEAR(N$7)-YEAR(Reestr!$I31))*12+MONTH(N$7)-MONTH(Reestr!$I31)+1-1)))&gt;=Reestr!$G31,Reestr!$E31-Reestr!$F31,ROUND((MAX(0,MIN(Reestr!$G31,(YEAR(N$7)-YEAR(Reestr!$I31))*12+MONTH(N$7)-MONTH(Reestr!$I31)+1-1)))*(Reestr!$E31-Reestr!$F31)/Reestr!$G31,2)),2))</f>
        <v/>
      </c>
      <c r="O33" s="29" t="str">
        <f aca="false">IF(B33="","",SUM(C33:N33))</f>
        <v/>
      </c>
    </row>
    <row r="34" customFormat="false" ht="15" hidden="false" customHeight="false" outlineLevel="0" collapsed="false">
      <c r="A34" s="23" t="str">
        <f aca="false">Reestr!A32</f>
        <v/>
      </c>
      <c r="B34" s="5" t="str">
        <f aca="false">IF(Reestr!B32="","",Reestr!B32)</f>
        <v/>
      </c>
      <c r="C34" s="13" t="str">
        <f aca="false">IF(OR(Reestr!$E32="",Reestr!$H32=""),"",ROUND(IF((MAX(0,MIN(Reestr!$G32,(YEAR(C$7)-YEAR(Reestr!$I32))*12+MONTH(C$7)-MONTH(Reestr!$I32)+1)))&gt;=Reestr!$G32,Reestr!$E32-Reestr!$F32,ROUND((MAX(0,MIN(Reestr!$G32,(YEAR(C$7)-YEAR(Reestr!$I32))*12+MONTH(C$7)-MONTH(Reestr!$I32)+1)))*(Reestr!$E32-Reestr!$F32)/Reestr!$G32,2))-IF((MAX(0,MIN(Reestr!$G32,(YEAR(C$7)-YEAR(Reestr!$I32))*12+MONTH(C$7)-MONTH(Reestr!$I32)+1-1)))&gt;=Reestr!$G32,Reestr!$E32-Reestr!$F32,ROUND((MAX(0,MIN(Reestr!$G32,(YEAR(C$7)-YEAR(Reestr!$I32))*12+MONTH(C$7)-MONTH(Reestr!$I32)+1-1)))*(Reestr!$E32-Reestr!$F32)/Reestr!$G32,2)),2))</f>
        <v/>
      </c>
      <c r="D34" s="13" t="str">
        <f aca="false">IF(OR(Reestr!$E32="",Reestr!$H32=""),"",ROUND(IF((MAX(0,MIN(Reestr!$G32,(YEAR(D$7)-YEAR(Reestr!$I32))*12+MONTH(D$7)-MONTH(Reestr!$I32)+1)))&gt;=Reestr!$G32,Reestr!$E32-Reestr!$F32,ROUND((MAX(0,MIN(Reestr!$G32,(YEAR(D$7)-YEAR(Reestr!$I32))*12+MONTH(D$7)-MONTH(Reestr!$I32)+1)))*(Reestr!$E32-Reestr!$F32)/Reestr!$G32,2))-IF((MAX(0,MIN(Reestr!$G32,(YEAR(D$7)-YEAR(Reestr!$I32))*12+MONTH(D$7)-MONTH(Reestr!$I32)+1-1)))&gt;=Reestr!$G32,Reestr!$E32-Reestr!$F32,ROUND((MAX(0,MIN(Reestr!$G32,(YEAR(D$7)-YEAR(Reestr!$I32))*12+MONTH(D$7)-MONTH(Reestr!$I32)+1-1)))*(Reestr!$E32-Reestr!$F32)/Reestr!$G32,2)),2))</f>
        <v/>
      </c>
      <c r="E34" s="13" t="str">
        <f aca="false">IF(OR(Reestr!$E32="",Reestr!$H32=""),"",ROUND(IF((MAX(0,MIN(Reestr!$G32,(YEAR(E$7)-YEAR(Reestr!$I32))*12+MONTH(E$7)-MONTH(Reestr!$I32)+1)))&gt;=Reestr!$G32,Reestr!$E32-Reestr!$F32,ROUND((MAX(0,MIN(Reestr!$G32,(YEAR(E$7)-YEAR(Reestr!$I32))*12+MONTH(E$7)-MONTH(Reestr!$I32)+1)))*(Reestr!$E32-Reestr!$F32)/Reestr!$G32,2))-IF((MAX(0,MIN(Reestr!$G32,(YEAR(E$7)-YEAR(Reestr!$I32))*12+MONTH(E$7)-MONTH(Reestr!$I32)+1-1)))&gt;=Reestr!$G32,Reestr!$E32-Reestr!$F32,ROUND((MAX(0,MIN(Reestr!$G32,(YEAR(E$7)-YEAR(Reestr!$I32))*12+MONTH(E$7)-MONTH(Reestr!$I32)+1-1)))*(Reestr!$E32-Reestr!$F32)/Reestr!$G32,2)),2))</f>
        <v/>
      </c>
      <c r="F34" s="13" t="str">
        <f aca="false">IF(OR(Reestr!$E32="",Reestr!$H32=""),"",ROUND(IF((MAX(0,MIN(Reestr!$G32,(YEAR(F$7)-YEAR(Reestr!$I32))*12+MONTH(F$7)-MONTH(Reestr!$I32)+1)))&gt;=Reestr!$G32,Reestr!$E32-Reestr!$F32,ROUND((MAX(0,MIN(Reestr!$G32,(YEAR(F$7)-YEAR(Reestr!$I32))*12+MONTH(F$7)-MONTH(Reestr!$I32)+1)))*(Reestr!$E32-Reestr!$F32)/Reestr!$G32,2))-IF((MAX(0,MIN(Reestr!$G32,(YEAR(F$7)-YEAR(Reestr!$I32))*12+MONTH(F$7)-MONTH(Reestr!$I32)+1-1)))&gt;=Reestr!$G32,Reestr!$E32-Reestr!$F32,ROUND((MAX(0,MIN(Reestr!$G32,(YEAR(F$7)-YEAR(Reestr!$I32))*12+MONTH(F$7)-MONTH(Reestr!$I32)+1-1)))*(Reestr!$E32-Reestr!$F32)/Reestr!$G32,2)),2))</f>
        <v/>
      </c>
      <c r="G34" s="13" t="str">
        <f aca="false">IF(OR(Reestr!$E32="",Reestr!$H32=""),"",ROUND(IF((MAX(0,MIN(Reestr!$G32,(YEAR(G$7)-YEAR(Reestr!$I32))*12+MONTH(G$7)-MONTH(Reestr!$I32)+1)))&gt;=Reestr!$G32,Reestr!$E32-Reestr!$F32,ROUND((MAX(0,MIN(Reestr!$G32,(YEAR(G$7)-YEAR(Reestr!$I32))*12+MONTH(G$7)-MONTH(Reestr!$I32)+1)))*(Reestr!$E32-Reestr!$F32)/Reestr!$G32,2))-IF((MAX(0,MIN(Reestr!$G32,(YEAR(G$7)-YEAR(Reestr!$I32))*12+MONTH(G$7)-MONTH(Reestr!$I32)+1-1)))&gt;=Reestr!$G32,Reestr!$E32-Reestr!$F32,ROUND((MAX(0,MIN(Reestr!$G32,(YEAR(G$7)-YEAR(Reestr!$I32))*12+MONTH(G$7)-MONTH(Reestr!$I32)+1-1)))*(Reestr!$E32-Reestr!$F32)/Reestr!$G32,2)),2))</f>
        <v/>
      </c>
      <c r="H34" s="13" t="str">
        <f aca="false">IF(OR(Reestr!$E32="",Reestr!$H32=""),"",ROUND(IF((MAX(0,MIN(Reestr!$G32,(YEAR(H$7)-YEAR(Reestr!$I32))*12+MONTH(H$7)-MONTH(Reestr!$I32)+1)))&gt;=Reestr!$G32,Reestr!$E32-Reestr!$F32,ROUND((MAX(0,MIN(Reestr!$G32,(YEAR(H$7)-YEAR(Reestr!$I32))*12+MONTH(H$7)-MONTH(Reestr!$I32)+1)))*(Reestr!$E32-Reestr!$F32)/Reestr!$G32,2))-IF((MAX(0,MIN(Reestr!$G32,(YEAR(H$7)-YEAR(Reestr!$I32))*12+MONTH(H$7)-MONTH(Reestr!$I32)+1-1)))&gt;=Reestr!$G32,Reestr!$E32-Reestr!$F32,ROUND((MAX(0,MIN(Reestr!$G32,(YEAR(H$7)-YEAR(Reestr!$I32))*12+MONTH(H$7)-MONTH(Reestr!$I32)+1-1)))*(Reestr!$E32-Reestr!$F32)/Reestr!$G32,2)),2))</f>
        <v/>
      </c>
      <c r="I34" s="13" t="str">
        <f aca="false">IF(OR(Reestr!$E32="",Reestr!$H32=""),"",ROUND(IF((MAX(0,MIN(Reestr!$G32,(YEAR(I$7)-YEAR(Reestr!$I32))*12+MONTH(I$7)-MONTH(Reestr!$I32)+1)))&gt;=Reestr!$G32,Reestr!$E32-Reestr!$F32,ROUND((MAX(0,MIN(Reestr!$G32,(YEAR(I$7)-YEAR(Reestr!$I32))*12+MONTH(I$7)-MONTH(Reestr!$I32)+1)))*(Reestr!$E32-Reestr!$F32)/Reestr!$G32,2))-IF((MAX(0,MIN(Reestr!$G32,(YEAR(I$7)-YEAR(Reestr!$I32))*12+MONTH(I$7)-MONTH(Reestr!$I32)+1-1)))&gt;=Reestr!$G32,Reestr!$E32-Reestr!$F32,ROUND((MAX(0,MIN(Reestr!$G32,(YEAR(I$7)-YEAR(Reestr!$I32))*12+MONTH(I$7)-MONTH(Reestr!$I32)+1-1)))*(Reestr!$E32-Reestr!$F32)/Reestr!$G32,2)),2))</f>
        <v/>
      </c>
      <c r="J34" s="13" t="str">
        <f aca="false">IF(OR(Reestr!$E32="",Reestr!$H32=""),"",ROUND(IF((MAX(0,MIN(Reestr!$G32,(YEAR(J$7)-YEAR(Reestr!$I32))*12+MONTH(J$7)-MONTH(Reestr!$I32)+1)))&gt;=Reestr!$G32,Reestr!$E32-Reestr!$F32,ROUND((MAX(0,MIN(Reestr!$G32,(YEAR(J$7)-YEAR(Reestr!$I32))*12+MONTH(J$7)-MONTH(Reestr!$I32)+1)))*(Reestr!$E32-Reestr!$F32)/Reestr!$G32,2))-IF((MAX(0,MIN(Reestr!$G32,(YEAR(J$7)-YEAR(Reestr!$I32))*12+MONTH(J$7)-MONTH(Reestr!$I32)+1-1)))&gt;=Reestr!$G32,Reestr!$E32-Reestr!$F32,ROUND((MAX(0,MIN(Reestr!$G32,(YEAR(J$7)-YEAR(Reestr!$I32))*12+MONTH(J$7)-MONTH(Reestr!$I32)+1-1)))*(Reestr!$E32-Reestr!$F32)/Reestr!$G32,2)),2))</f>
        <v/>
      </c>
      <c r="K34" s="13" t="str">
        <f aca="false">IF(OR(Reestr!$E32="",Reestr!$H32=""),"",ROUND(IF((MAX(0,MIN(Reestr!$G32,(YEAR(K$7)-YEAR(Reestr!$I32))*12+MONTH(K$7)-MONTH(Reestr!$I32)+1)))&gt;=Reestr!$G32,Reestr!$E32-Reestr!$F32,ROUND((MAX(0,MIN(Reestr!$G32,(YEAR(K$7)-YEAR(Reestr!$I32))*12+MONTH(K$7)-MONTH(Reestr!$I32)+1)))*(Reestr!$E32-Reestr!$F32)/Reestr!$G32,2))-IF((MAX(0,MIN(Reestr!$G32,(YEAR(K$7)-YEAR(Reestr!$I32))*12+MONTH(K$7)-MONTH(Reestr!$I32)+1-1)))&gt;=Reestr!$G32,Reestr!$E32-Reestr!$F32,ROUND((MAX(0,MIN(Reestr!$G32,(YEAR(K$7)-YEAR(Reestr!$I32))*12+MONTH(K$7)-MONTH(Reestr!$I32)+1-1)))*(Reestr!$E32-Reestr!$F32)/Reestr!$G32,2)),2))</f>
        <v/>
      </c>
      <c r="L34" s="13" t="str">
        <f aca="false">IF(OR(Reestr!$E32="",Reestr!$H32=""),"",ROUND(IF((MAX(0,MIN(Reestr!$G32,(YEAR(L$7)-YEAR(Reestr!$I32))*12+MONTH(L$7)-MONTH(Reestr!$I32)+1)))&gt;=Reestr!$G32,Reestr!$E32-Reestr!$F32,ROUND((MAX(0,MIN(Reestr!$G32,(YEAR(L$7)-YEAR(Reestr!$I32))*12+MONTH(L$7)-MONTH(Reestr!$I32)+1)))*(Reestr!$E32-Reestr!$F32)/Reestr!$G32,2))-IF((MAX(0,MIN(Reestr!$G32,(YEAR(L$7)-YEAR(Reestr!$I32))*12+MONTH(L$7)-MONTH(Reestr!$I32)+1-1)))&gt;=Reestr!$G32,Reestr!$E32-Reestr!$F32,ROUND((MAX(0,MIN(Reestr!$G32,(YEAR(L$7)-YEAR(Reestr!$I32))*12+MONTH(L$7)-MONTH(Reestr!$I32)+1-1)))*(Reestr!$E32-Reestr!$F32)/Reestr!$G32,2)),2))</f>
        <v/>
      </c>
      <c r="M34" s="13" t="str">
        <f aca="false">IF(OR(Reestr!$E32="",Reestr!$H32=""),"",ROUND(IF((MAX(0,MIN(Reestr!$G32,(YEAR(M$7)-YEAR(Reestr!$I32))*12+MONTH(M$7)-MONTH(Reestr!$I32)+1)))&gt;=Reestr!$G32,Reestr!$E32-Reestr!$F32,ROUND((MAX(0,MIN(Reestr!$G32,(YEAR(M$7)-YEAR(Reestr!$I32))*12+MONTH(M$7)-MONTH(Reestr!$I32)+1)))*(Reestr!$E32-Reestr!$F32)/Reestr!$G32,2))-IF((MAX(0,MIN(Reestr!$G32,(YEAR(M$7)-YEAR(Reestr!$I32))*12+MONTH(M$7)-MONTH(Reestr!$I32)+1-1)))&gt;=Reestr!$G32,Reestr!$E32-Reestr!$F32,ROUND((MAX(0,MIN(Reestr!$G32,(YEAR(M$7)-YEAR(Reestr!$I32))*12+MONTH(M$7)-MONTH(Reestr!$I32)+1-1)))*(Reestr!$E32-Reestr!$F32)/Reestr!$G32,2)),2))</f>
        <v/>
      </c>
      <c r="N34" s="13" t="str">
        <f aca="false">IF(OR(Reestr!$E32="",Reestr!$H32=""),"",ROUND(IF((MAX(0,MIN(Reestr!$G32,(YEAR(N$7)-YEAR(Reestr!$I32))*12+MONTH(N$7)-MONTH(Reestr!$I32)+1)))&gt;=Reestr!$G32,Reestr!$E32-Reestr!$F32,ROUND((MAX(0,MIN(Reestr!$G32,(YEAR(N$7)-YEAR(Reestr!$I32))*12+MONTH(N$7)-MONTH(Reestr!$I32)+1)))*(Reestr!$E32-Reestr!$F32)/Reestr!$G32,2))-IF((MAX(0,MIN(Reestr!$G32,(YEAR(N$7)-YEAR(Reestr!$I32))*12+MONTH(N$7)-MONTH(Reestr!$I32)+1-1)))&gt;=Reestr!$G32,Reestr!$E32-Reestr!$F32,ROUND((MAX(0,MIN(Reestr!$G32,(YEAR(N$7)-YEAR(Reestr!$I32))*12+MONTH(N$7)-MONTH(Reestr!$I32)+1-1)))*(Reestr!$E32-Reestr!$F32)/Reestr!$G32,2)),2))</f>
        <v/>
      </c>
      <c r="O34" s="29" t="str">
        <f aca="false">IF(B34="","",SUM(C34:N34))</f>
        <v/>
      </c>
    </row>
    <row r="35" customFormat="false" ht="15" hidden="false" customHeight="false" outlineLevel="0" collapsed="false">
      <c r="A35" s="23" t="str">
        <f aca="false">Reestr!A33</f>
        <v/>
      </c>
      <c r="B35" s="5" t="str">
        <f aca="false">IF(Reestr!B33="","",Reestr!B33)</f>
        <v/>
      </c>
      <c r="C35" s="13" t="str">
        <f aca="false">IF(OR(Reestr!$E33="",Reestr!$H33=""),"",ROUND(IF((MAX(0,MIN(Reestr!$G33,(YEAR(C$7)-YEAR(Reestr!$I33))*12+MONTH(C$7)-MONTH(Reestr!$I33)+1)))&gt;=Reestr!$G33,Reestr!$E33-Reestr!$F33,ROUND((MAX(0,MIN(Reestr!$G33,(YEAR(C$7)-YEAR(Reestr!$I33))*12+MONTH(C$7)-MONTH(Reestr!$I33)+1)))*(Reestr!$E33-Reestr!$F33)/Reestr!$G33,2))-IF((MAX(0,MIN(Reestr!$G33,(YEAR(C$7)-YEAR(Reestr!$I33))*12+MONTH(C$7)-MONTH(Reestr!$I33)+1-1)))&gt;=Reestr!$G33,Reestr!$E33-Reestr!$F33,ROUND((MAX(0,MIN(Reestr!$G33,(YEAR(C$7)-YEAR(Reestr!$I33))*12+MONTH(C$7)-MONTH(Reestr!$I33)+1-1)))*(Reestr!$E33-Reestr!$F33)/Reestr!$G33,2)),2))</f>
        <v/>
      </c>
      <c r="D35" s="13" t="str">
        <f aca="false">IF(OR(Reestr!$E33="",Reestr!$H33=""),"",ROUND(IF((MAX(0,MIN(Reestr!$G33,(YEAR(D$7)-YEAR(Reestr!$I33))*12+MONTH(D$7)-MONTH(Reestr!$I33)+1)))&gt;=Reestr!$G33,Reestr!$E33-Reestr!$F33,ROUND((MAX(0,MIN(Reestr!$G33,(YEAR(D$7)-YEAR(Reestr!$I33))*12+MONTH(D$7)-MONTH(Reestr!$I33)+1)))*(Reestr!$E33-Reestr!$F33)/Reestr!$G33,2))-IF((MAX(0,MIN(Reestr!$G33,(YEAR(D$7)-YEAR(Reestr!$I33))*12+MONTH(D$7)-MONTH(Reestr!$I33)+1-1)))&gt;=Reestr!$G33,Reestr!$E33-Reestr!$F33,ROUND((MAX(0,MIN(Reestr!$G33,(YEAR(D$7)-YEAR(Reestr!$I33))*12+MONTH(D$7)-MONTH(Reestr!$I33)+1-1)))*(Reestr!$E33-Reestr!$F33)/Reestr!$G33,2)),2))</f>
        <v/>
      </c>
      <c r="E35" s="13" t="str">
        <f aca="false">IF(OR(Reestr!$E33="",Reestr!$H33=""),"",ROUND(IF((MAX(0,MIN(Reestr!$G33,(YEAR(E$7)-YEAR(Reestr!$I33))*12+MONTH(E$7)-MONTH(Reestr!$I33)+1)))&gt;=Reestr!$G33,Reestr!$E33-Reestr!$F33,ROUND((MAX(0,MIN(Reestr!$G33,(YEAR(E$7)-YEAR(Reestr!$I33))*12+MONTH(E$7)-MONTH(Reestr!$I33)+1)))*(Reestr!$E33-Reestr!$F33)/Reestr!$G33,2))-IF((MAX(0,MIN(Reestr!$G33,(YEAR(E$7)-YEAR(Reestr!$I33))*12+MONTH(E$7)-MONTH(Reestr!$I33)+1-1)))&gt;=Reestr!$G33,Reestr!$E33-Reestr!$F33,ROUND((MAX(0,MIN(Reestr!$G33,(YEAR(E$7)-YEAR(Reestr!$I33))*12+MONTH(E$7)-MONTH(Reestr!$I33)+1-1)))*(Reestr!$E33-Reestr!$F33)/Reestr!$G33,2)),2))</f>
        <v/>
      </c>
      <c r="F35" s="13" t="str">
        <f aca="false">IF(OR(Reestr!$E33="",Reestr!$H33=""),"",ROUND(IF((MAX(0,MIN(Reestr!$G33,(YEAR(F$7)-YEAR(Reestr!$I33))*12+MONTH(F$7)-MONTH(Reestr!$I33)+1)))&gt;=Reestr!$G33,Reestr!$E33-Reestr!$F33,ROUND((MAX(0,MIN(Reestr!$G33,(YEAR(F$7)-YEAR(Reestr!$I33))*12+MONTH(F$7)-MONTH(Reestr!$I33)+1)))*(Reestr!$E33-Reestr!$F33)/Reestr!$G33,2))-IF((MAX(0,MIN(Reestr!$G33,(YEAR(F$7)-YEAR(Reestr!$I33))*12+MONTH(F$7)-MONTH(Reestr!$I33)+1-1)))&gt;=Reestr!$G33,Reestr!$E33-Reestr!$F33,ROUND((MAX(0,MIN(Reestr!$G33,(YEAR(F$7)-YEAR(Reestr!$I33))*12+MONTH(F$7)-MONTH(Reestr!$I33)+1-1)))*(Reestr!$E33-Reestr!$F33)/Reestr!$G33,2)),2))</f>
        <v/>
      </c>
      <c r="G35" s="13" t="str">
        <f aca="false">IF(OR(Reestr!$E33="",Reestr!$H33=""),"",ROUND(IF((MAX(0,MIN(Reestr!$G33,(YEAR(G$7)-YEAR(Reestr!$I33))*12+MONTH(G$7)-MONTH(Reestr!$I33)+1)))&gt;=Reestr!$G33,Reestr!$E33-Reestr!$F33,ROUND((MAX(0,MIN(Reestr!$G33,(YEAR(G$7)-YEAR(Reestr!$I33))*12+MONTH(G$7)-MONTH(Reestr!$I33)+1)))*(Reestr!$E33-Reestr!$F33)/Reestr!$G33,2))-IF((MAX(0,MIN(Reestr!$G33,(YEAR(G$7)-YEAR(Reestr!$I33))*12+MONTH(G$7)-MONTH(Reestr!$I33)+1-1)))&gt;=Reestr!$G33,Reestr!$E33-Reestr!$F33,ROUND((MAX(0,MIN(Reestr!$G33,(YEAR(G$7)-YEAR(Reestr!$I33))*12+MONTH(G$7)-MONTH(Reestr!$I33)+1-1)))*(Reestr!$E33-Reestr!$F33)/Reestr!$G33,2)),2))</f>
        <v/>
      </c>
      <c r="H35" s="13" t="str">
        <f aca="false">IF(OR(Reestr!$E33="",Reestr!$H33=""),"",ROUND(IF((MAX(0,MIN(Reestr!$G33,(YEAR(H$7)-YEAR(Reestr!$I33))*12+MONTH(H$7)-MONTH(Reestr!$I33)+1)))&gt;=Reestr!$G33,Reestr!$E33-Reestr!$F33,ROUND((MAX(0,MIN(Reestr!$G33,(YEAR(H$7)-YEAR(Reestr!$I33))*12+MONTH(H$7)-MONTH(Reestr!$I33)+1)))*(Reestr!$E33-Reestr!$F33)/Reestr!$G33,2))-IF((MAX(0,MIN(Reestr!$G33,(YEAR(H$7)-YEAR(Reestr!$I33))*12+MONTH(H$7)-MONTH(Reestr!$I33)+1-1)))&gt;=Reestr!$G33,Reestr!$E33-Reestr!$F33,ROUND((MAX(0,MIN(Reestr!$G33,(YEAR(H$7)-YEAR(Reestr!$I33))*12+MONTH(H$7)-MONTH(Reestr!$I33)+1-1)))*(Reestr!$E33-Reestr!$F33)/Reestr!$G33,2)),2))</f>
        <v/>
      </c>
      <c r="I35" s="13" t="str">
        <f aca="false">IF(OR(Reestr!$E33="",Reestr!$H33=""),"",ROUND(IF((MAX(0,MIN(Reestr!$G33,(YEAR(I$7)-YEAR(Reestr!$I33))*12+MONTH(I$7)-MONTH(Reestr!$I33)+1)))&gt;=Reestr!$G33,Reestr!$E33-Reestr!$F33,ROUND((MAX(0,MIN(Reestr!$G33,(YEAR(I$7)-YEAR(Reestr!$I33))*12+MONTH(I$7)-MONTH(Reestr!$I33)+1)))*(Reestr!$E33-Reestr!$F33)/Reestr!$G33,2))-IF((MAX(0,MIN(Reestr!$G33,(YEAR(I$7)-YEAR(Reestr!$I33))*12+MONTH(I$7)-MONTH(Reestr!$I33)+1-1)))&gt;=Reestr!$G33,Reestr!$E33-Reestr!$F33,ROUND((MAX(0,MIN(Reestr!$G33,(YEAR(I$7)-YEAR(Reestr!$I33))*12+MONTH(I$7)-MONTH(Reestr!$I33)+1-1)))*(Reestr!$E33-Reestr!$F33)/Reestr!$G33,2)),2))</f>
        <v/>
      </c>
      <c r="J35" s="13" t="str">
        <f aca="false">IF(OR(Reestr!$E33="",Reestr!$H33=""),"",ROUND(IF((MAX(0,MIN(Reestr!$G33,(YEAR(J$7)-YEAR(Reestr!$I33))*12+MONTH(J$7)-MONTH(Reestr!$I33)+1)))&gt;=Reestr!$G33,Reestr!$E33-Reestr!$F33,ROUND((MAX(0,MIN(Reestr!$G33,(YEAR(J$7)-YEAR(Reestr!$I33))*12+MONTH(J$7)-MONTH(Reestr!$I33)+1)))*(Reestr!$E33-Reestr!$F33)/Reestr!$G33,2))-IF((MAX(0,MIN(Reestr!$G33,(YEAR(J$7)-YEAR(Reestr!$I33))*12+MONTH(J$7)-MONTH(Reestr!$I33)+1-1)))&gt;=Reestr!$G33,Reestr!$E33-Reestr!$F33,ROUND((MAX(0,MIN(Reestr!$G33,(YEAR(J$7)-YEAR(Reestr!$I33))*12+MONTH(J$7)-MONTH(Reestr!$I33)+1-1)))*(Reestr!$E33-Reestr!$F33)/Reestr!$G33,2)),2))</f>
        <v/>
      </c>
      <c r="K35" s="13" t="str">
        <f aca="false">IF(OR(Reestr!$E33="",Reestr!$H33=""),"",ROUND(IF((MAX(0,MIN(Reestr!$G33,(YEAR(K$7)-YEAR(Reestr!$I33))*12+MONTH(K$7)-MONTH(Reestr!$I33)+1)))&gt;=Reestr!$G33,Reestr!$E33-Reestr!$F33,ROUND((MAX(0,MIN(Reestr!$G33,(YEAR(K$7)-YEAR(Reestr!$I33))*12+MONTH(K$7)-MONTH(Reestr!$I33)+1)))*(Reestr!$E33-Reestr!$F33)/Reestr!$G33,2))-IF((MAX(0,MIN(Reestr!$G33,(YEAR(K$7)-YEAR(Reestr!$I33))*12+MONTH(K$7)-MONTH(Reestr!$I33)+1-1)))&gt;=Reestr!$G33,Reestr!$E33-Reestr!$F33,ROUND((MAX(0,MIN(Reestr!$G33,(YEAR(K$7)-YEAR(Reestr!$I33))*12+MONTH(K$7)-MONTH(Reestr!$I33)+1-1)))*(Reestr!$E33-Reestr!$F33)/Reestr!$G33,2)),2))</f>
        <v/>
      </c>
      <c r="L35" s="13" t="str">
        <f aca="false">IF(OR(Reestr!$E33="",Reestr!$H33=""),"",ROUND(IF((MAX(0,MIN(Reestr!$G33,(YEAR(L$7)-YEAR(Reestr!$I33))*12+MONTH(L$7)-MONTH(Reestr!$I33)+1)))&gt;=Reestr!$G33,Reestr!$E33-Reestr!$F33,ROUND((MAX(0,MIN(Reestr!$G33,(YEAR(L$7)-YEAR(Reestr!$I33))*12+MONTH(L$7)-MONTH(Reestr!$I33)+1)))*(Reestr!$E33-Reestr!$F33)/Reestr!$G33,2))-IF((MAX(0,MIN(Reestr!$G33,(YEAR(L$7)-YEAR(Reestr!$I33))*12+MONTH(L$7)-MONTH(Reestr!$I33)+1-1)))&gt;=Reestr!$G33,Reestr!$E33-Reestr!$F33,ROUND((MAX(0,MIN(Reestr!$G33,(YEAR(L$7)-YEAR(Reestr!$I33))*12+MONTH(L$7)-MONTH(Reestr!$I33)+1-1)))*(Reestr!$E33-Reestr!$F33)/Reestr!$G33,2)),2))</f>
        <v/>
      </c>
      <c r="M35" s="13" t="str">
        <f aca="false">IF(OR(Reestr!$E33="",Reestr!$H33=""),"",ROUND(IF((MAX(0,MIN(Reestr!$G33,(YEAR(M$7)-YEAR(Reestr!$I33))*12+MONTH(M$7)-MONTH(Reestr!$I33)+1)))&gt;=Reestr!$G33,Reestr!$E33-Reestr!$F33,ROUND((MAX(0,MIN(Reestr!$G33,(YEAR(M$7)-YEAR(Reestr!$I33))*12+MONTH(M$7)-MONTH(Reestr!$I33)+1)))*(Reestr!$E33-Reestr!$F33)/Reestr!$G33,2))-IF((MAX(0,MIN(Reestr!$G33,(YEAR(M$7)-YEAR(Reestr!$I33))*12+MONTH(M$7)-MONTH(Reestr!$I33)+1-1)))&gt;=Reestr!$G33,Reestr!$E33-Reestr!$F33,ROUND((MAX(0,MIN(Reestr!$G33,(YEAR(M$7)-YEAR(Reestr!$I33))*12+MONTH(M$7)-MONTH(Reestr!$I33)+1-1)))*(Reestr!$E33-Reestr!$F33)/Reestr!$G33,2)),2))</f>
        <v/>
      </c>
      <c r="N35" s="13" t="str">
        <f aca="false">IF(OR(Reestr!$E33="",Reestr!$H33=""),"",ROUND(IF((MAX(0,MIN(Reestr!$G33,(YEAR(N$7)-YEAR(Reestr!$I33))*12+MONTH(N$7)-MONTH(Reestr!$I33)+1)))&gt;=Reestr!$G33,Reestr!$E33-Reestr!$F33,ROUND((MAX(0,MIN(Reestr!$G33,(YEAR(N$7)-YEAR(Reestr!$I33))*12+MONTH(N$7)-MONTH(Reestr!$I33)+1)))*(Reestr!$E33-Reestr!$F33)/Reestr!$G33,2))-IF((MAX(0,MIN(Reestr!$G33,(YEAR(N$7)-YEAR(Reestr!$I33))*12+MONTH(N$7)-MONTH(Reestr!$I33)+1-1)))&gt;=Reestr!$G33,Reestr!$E33-Reestr!$F33,ROUND((MAX(0,MIN(Reestr!$G33,(YEAR(N$7)-YEAR(Reestr!$I33))*12+MONTH(N$7)-MONTH(Reestr!$I33)+1-1)))*(Reestr!$E33-Reestr!$F33)/Reestr!$G33,2)),2))</f>
        <v/>
      </c>
      <c r="O35" s="29" t="str">
        <f aca="false">IF(B35="","",SUM(C35:N35))</f>
        <v/>
      </c>
    </row>
    <row r="36" customFormat="false" ht="15" hidden="false" customHeight="false" outlineLevel="0" collapsed="false">
      <c r="A36" s="23" t="str">
        <f aca="false">Reestr!A34</f>
        <v/>
      </c>
      <c r="B36" s="5" t="str">
        <f aca="false">IF(Reestr!B34="","",Reestr!B34)</f>
        <v/>
      </c>
      <c r="C36" s="13" t="str">
        <f aca="false">IF(OR(Reestr!$E34="",Reestr!$H34=""),"",ROUND(IF((MAX(0,MIN(Reestr!$G34,(YEAR(C$7)-YEAR(Reestr!$I34))*12+MONTH(C$7)-MONTH(Reestr!$I34)+1)))&gt;=Reestr!$G34,Reestr!$E34-Reestr!$F34,ROUND((MAX(0,MIN(Reestr!$G34,(YEAR(C$7)-YEAR(Reestr!$I34))*12+MONTH(C$7)-MONTH(Reestr!$I34)+1)))*(Reestr!$E34-Reestr!$F34)/Reestr!$G34,2))-IF((MAX(0,MIN(Reestr!$G34,(YEAR(C$7)-YEAR(Reestr!$I34))*12+MONTH(C$7)-MONTH(Reestr!$I34)+1-1)))&gt;=Reestr!$G34,Reestr!$E34-Reestr!$F34,ROUND((MAX(0,MIN(Reestr!$G34,(YEAR(C$7)-YEAR(Reestr!$I34))*12+MONTH(C$7)-MONTH(Reestr!$I34)+1-1)))*(Reestr!$E34-Reestr!$F34)/Reestr!$G34,2)),2))</f>
        <v/>
      </c>
      <c r="D36" s="13" t="str">
        <f aca="false">IF(OR(Reestr!$E34="",Reestr!$H34=""),"",ROUND(IF((MAX(0,MIN(Reestr!$G34,(YEAR(D$7)-YEAR(Reestr!$I34))*12+MONTH(D$7)-MONTH(Reestr!$I34)+1)))&gt;=Reestr!$G34,Reestr!$E34-Reestr!$F34,ROUND((MAX(0,MIN(Reestr!$G34,(YEAR(D$7)-YEAR(Reestr!$I34))*12+MONTH(D$7)-MONTH(Reestr!$I34)+1)))*(Reestr!$E34-Reestr!$F34)/Reestr!$G34,2))-IF((MAX(0,MIN(Reestr!$G34,(YEAR(D$7)-YEAR(Reestr!$I34))*12+MONTH(D$7)-MONTH(Reestr!$I34)+1-1)))&gt;=Reestr!$G34,Reestr!$E34-Reestr!$F34,ROUND((MAX(0,MIN(Reestr!$G34,(YEAR(D$7)-YEAR(Reestr!$I34))*12+MONTH(D$7)-MONTH(Reestr!$I34)+1-1)))*(Reestr!$E34-Reestr!$F34)/Reestr!$G34,2)),2))</f>
        <v/>
      </c>
      <c r="E36" s="13" t="str">
        <f aca="false">IF(OR(Reestr!$E34="",Reestr!$H34=""),"",ROUND(IF((MAX(0,MIN(Reestr!$G34,(YEAR(E$7)-YEAR(Reestr!$I34))*12+MONTH(E$7)-MONTH(Reestr!$I34)+1)))&gt;=Reestr!$G34,Reestr!$E34-Reestr!$F34,ROUND((MAX(0,MIN(Reestr!$G34,(YEAR(E$7)-YEAR(Reestr!$I34))*12+MONTH(E$7)-MONTH(Reestr!$I34)+1)))*(Reestr!$E34-Reestr!$F34)/Reestr!$G34,2))-IF((MAX(0,MIN(Reestr!$G34,(YEAR(E$7)-YEAR(Reestr!$I34))*12+MONTH(E$7)-MONTH(Reestr!$I34)+1-1)))&gt;=Reestr!$G34,Reestr!$E34-Reestr!$F34,ROUND((MAX(0,MIN(Reestr!$G34,(YEAR(E$7)-YEAR(Reestr!$I34))*12+MONTH(E$7)-MONTH(Reestr!$I34)+1-1)))*(Reestr!$E34-Reestr!$F34)/Reestr!$G34,2)),2))</f>
        <v/>
      </c>
      <c r="F36" s="13" t="str">
        <f aca="false">IF(OR(Reestr!$E34="",Reestr!$H34=""),"",ROUND(IF((MAX(0,MIN(Reestr!$G34,(YEAR(F$7)-YEAR(Reestr!$I34))*12+MONTH(F$7)-MONTH(Reestr!$I34)+1)))&gt;=Reestr!$G34,Reestr!$E34-Reestr!$F34,ROUND((MAX(0,MIN(Reestr!$G34,(YEAR(F$7)-YEAR(Reestr!$I34))*12+MONTH(F$7)-MONTH(Reestr!$I34)+1)))*(Reestr!$E34-Reestr!$F34)/Reestr!$G34,2))-IF((MAX(0,MIN(Reestr!$G34,(YEAR(F$7)-YEAR(Reestr!$I34))*12+MONTH(F$7)-MONTH(Reestr!$I34)+1-1)))&gt;=Reestr!$G34,Reestr!$E34-Reestr!$F34,ROUND((MAX(0,MIN(Reestr!$G34,(YEAR(F$7)-YEAR(Reestr!$I34))*12+MONTH(F$7)-MONTH(Reestr!$I34)+1-1)))*(Reestr!$E34-Reestr!$F34)/Reestr!$G34,2)),2))</f>
        <v/>
      </c>
      <c r="G36" s="13" t="str">
        <f aca="false">IF(OR(Reestr!$E34="",Reestr!$H34=""),"",ROUND(IF((MAX(0,MIN(Reestr!$G34,(YEAR(G$7)-YEAR(Reestr!$I34))*12+MONTH(G$7)-MONTH(Reestr!$I34)+1)))&gt;=Reestr!$G34,Reestr!$E34-Reestr!$F34,ROUND((MAX(0,MIN(Reestr!$G34,(YEAR(G$7)-YEAR(Reestr!$I34))*12+MONTH(G$7)-MONTH(Reestr!$I34)+1)))*(Reestr!$E34-Reestr!$F34)/Reestr!$G34,2))-IF((MAX(0,MIN(Reestr!$G34,(YEAR(G$7)-YEAR(Reestr!$I34))*12+MONTH(G$7)-MONTH(Reestr!$I34)+1-1)))&gt;=Reestr!$G34,Reestr!$E34-Reestr!$F34,ROUND((MAX(0,MIN(Reestr!$G34,(YEAR(G$7)-YEAR(Reestr!$I34))*12+MONTH(G$7)-MONTH(Reestr!$I34)+1-1)))*(Reestr!$E34-Reestr!$F34)/Reestr!$G34,2)),2))</f>
        <v/>
      </c>
      <c r="H36" s="13" t="str">
        <f aca="false">IF(OR(Reestr!$E34="",Reestr!$H34=""),"",ROUND(IF((MAX(0,MIN(Reestr!$G34,(YEAR(H$7)-YEAR(Reestr!$I34))*12+MONTH(H$7)-MONTH(Reestr!$I34)+1)))&gt;=Reestr!$G34,Reestr!$E34-Reestr!$F34,ROUND((MAX(0,MIN(Reestr!$G34,(YEAR(H$7)-YEAR(Reestr!$I34))*12+MONTH(H$7)-MONTH(Reestr!$I34)+1)))*(Reestr!$E34-Reestr!$F34)/Reestr!$G34,2))-IF((MAX(0,MIN(Reestr!$G34,(YEAR(H$7)-YEAR(Reestr!$I34))*12+MONTH(H$7)-MONTH(Reestr!$I34)+1-1)))&gt;=Reestr!$G34,Reestr!$E34-Reestr!$F34,ROUND((MAX(0,MIN(Reestr!$G34,(YEAR(H$7)-YEAR(Reestr!$I34))*12+MONTH(H$7)-MONTH(Reestr!$I34)+1-1)))*(Reestr!$E34-Reestr!$F34)/Reestr!$G34,2)),2))</f>
        <v/>
      </c>
      <c r="I36" s="13" t="str">
        <f aca="false">IF(OR(Reestr!$E34="",Reestr!$H34=""),"",ROUND(IF((MAX(0,MIN(Reestr!$G34,(YEAR(I$7)-YEAR(Reestr!$I34))*12+MONTH(I$7)-MONTH(Reestr!$I34)+1)))&gt;=Reestr!$G34,Reestr!$E34-Reestr!$F34,ROUND((MAX(0,MIN(Reestr!$G34,(YEAR(I$7)-YEAR(Reestr!$I34))*12+MONTH(I$7)-MONTH(Reestr!$I34)+1)))*(Reestr!$E34-Reestr!$F34)/Reestr!$G34,2))-IF((MAX(0,MIN(Reestr!$G34,(YEAR(I$7)-YEAR(Reestr!$I34))*12+MONTH(I$7)-MONTH(Reestr!$I34)+1-1)))&gt;=Reestr!$G34,Reestr!$E34-Reestr!$F34,ROUND((MAX(0,MIN(Reestr!$G34,(YEAR(I$7)-YEAR(Reestr!$I34))*12+MONTH(I$7)-MONTH(Reestr!$I34)+1-1)))*(Reestr!$E34-Reestr!$F34)/Reestr!$G34,2)),2))</f>
        <v/>
      </c>
      <c r="J36" s="13" t="str">
        <f aca="false">IF(OR(Reestr!$E34="",Reestr!$H34=""),"",ROUND(IF((MAX(0,MIN(Reestr!$G34,(YEAR(J$7)-YEAR(Reestr!$I34))*12+MONTH(J$7)-MONTH(Reestr!$I34)+1)))&gt;=Reestr!$G34,Reestr!$E34-Reestr!$F34,ROUND((MAX(0,MIN(Reestr!$G34,(YEAR(J$7)-YEAR(Reestr!$I34))*12+MONTH(J$7)-MONTH(Reestr!$I34)+1)))*(Reestr!$E34-Reestr!$F34)/Reestr!$G34,2))-IF((MAX(0,MIN(Reestr!$G34,(YEAR(J$7)-YEAR(Reestr!$I34))*12+MONTH(J$7)-MONTH(Reestr!$I34)+1-1)))&gt;=Reestr!$G34,Reestr!$E34-Reestr!$F34,ROUND((MAX(0,MIN(Reestr!$G34,(YEAR(J$7)-YEAR(Reestr!$I34))*12+MONTH(J$7)-MONTH(Reestr!$I34)+1-1)))*(Reestr!$E34-Reestr!$F34)/Reestr!$G34,2)),2))</f>
        <v/>
      </c>
      <c r="K36" s="13" t="str">
        <f aca="false">IF(OR(Reestr!$E34="",Reestr!$H34=""),"",ROUND(IF((MAX(0,MIN(Reestr!$G34,(YEAR(K$7)-YEAR(Reestr!$I34))*12+MONTH(K$7)-MONTH(Reestr!$I34)+1)))&gt;=Reestr!$G34,Reestr!$E34-Reestr!$F34,ROUND((MAX(0,MIN(Reestr!$G34,(YEAR(K$7)-YEAR(Reestr!$I34))*12+MONTH(K$7)-MONTH(Reestr!$I34)+1)))*(Reestr!$E34-Reestr!$F34)/Reestr!$G34,2))-IF((MAX(0,MIN(Reestr!$G34,(YEAR(K$7)-YEAR(Reestr!$I34))*12+MONTH(K$7)-MONTH(Reestr!$I34)+1-1)))&gt;=Reestr!$G34,Reestr!$E34-Reestr!$F34,ROUND((MAX(0,MIN(Reestr!$G34,(YEAR(K$7)-YEAR(Reestr!$I34))*12+MONTH(K$7)-MONTH(Reestr!$I34)+1-1)))*(Reestr!$E34-Reestr!$F34)/Reestr!$G34,2)),2))</f>
        <v/>
      </c>
      <c r="L36" s="13" t="str">
        <f aca="false">IF(OR(Reestr!$E34="",Reestr!$H34=""),"",ROUND(IF((MAX(0,MIN(Reestr!$G34,(YEAR(L$7)-YEAR(Reestr!$I34))*12+MONTH(L$7)-MONTH(Reestr!$I34)+1)))&gt;=Reestr!$G34,Reestr!$E34-Reestr!$F34,ROUND((MAX(0,MIN(Reestr!$G34,(YEAR(L$7)-YEAR(Reestr!$I34))*12+MONTH(L$7)-MONTH(Reestr!$I34)+1)))*(Reestr!$E34-Reestr!$F34)/Reestr!$G34,2))-IF((MAX(0,MIN(Reestr!$G34,(YEAR(L$7)-YEAR(Reestr!$I34))*12+MONTH(L$7)-MONTH(Reestr!$I34)+1-1)))&gt;=Reestr!$G34,Reestr!$E34-Reestr!$F34,ROUND((MAX(0,MIN(Reestr!$G34,(YEAR(L$7)-YEAR(Reestr!$I34))*12+MONTH(L$7)-MONTH(Reestr!$I34)+1-1)))*(Reestr!$E34-Reestr!$F34)/Reestr!$G34,2)),2))</f>
        <v/>
      </c>
      <c r="M36" s="13" t="str">
        <f aca="false">IF(OR(Reestr!$E34="",Reestr!$H34=""),"",ROUND(IF((MAX(0,MIN(Reestr!$G34,(YEAR(M$7)-YEAR(Reestr!$I34))*12+MONTH(M$7)-MONTH(Reestr!$I34)+1)))&gt;=Reestr!$G34,Reestr!$E34-Reestr!$F34,ROUND((MAX(0,MIN(Reestr!$G34,(YEAR(M$7)-YEAR(Reestr!$I34))*12+MONTH(M$7)-MONTH(Reestr!$I34)+1)))*(Reestr!$E34-Reestr!$F34)/Reestr!$G34,2))-IF((MAX(0,MIN(Reestr!$G34,(YEAR(M$7)-YEAR(Reestr!$I34))*12+MONTH(M$7)-MONTH(Reestr!$I34)+1-1)))&gt;=Reestr!$G34,Reestr!$E34-Reestr!$F34,ROUND((MAX(0,MIN(Reestr!$G34,(YEAR(M$7)-YEAR(Reestr!$I34))*12+MONTH(M$7)-MONTH(Reestr!$I34)+1-1)))*(Reestr!$E34-Reestr!$F34)/Reestr!$G34,2)),2))</f>
        <v/>
      </c>
      <c r="N36" s="13" t="str">
        <f aca="false">IF(OR(Reestr!$E34="",Reestr!$H34=""),"",ROUND(IF((MAX(0,MIN(Reestr!$G34,(YEAR(N$7)-YEAR(Reestr!$I34))*12+MONTH(N$7)-MONTH(Reestr!$I34)+1)))&gt;=Reestr!$G34,Reestr!$E34-Reestr!$F34,ROUND((MAX(0,MIN(Reestr!$G34,(YEAR(N$7)-YEAR(Reestr!$I34))*12+MONTH(N$7)-MONTH(Reestr!$I34)+1)))*(Reestr!$E34-Reestr!$F34)/Reestr!$G34,2))-IF((MAX(0,MIN(Reestr!$G34,(YEAR(N$7)-YEAR(Reestr!$I34))*12+MONTH(N$7)-MONTH(Reestr!$I34)+1-1)))&gt;=Reestr!$G34,Reestr!$E34-Reestr!$F34,ROUND((MAX(0,MIN(Reestr!$G34,(YEAR(N$7)-YEAR(Reestr!$I34))*12+MONTH(N$7)-MONTH(Reestr!$I34)+1-1)))*(Reestr!$E34-Reestr!$F34)/Reestr!$G34,2)),2))</f>
        <v/>
      </c>
      <c r="O36" s="29" t="str">
        <f aca="false">IF(B36="","",SUM(C36:N36))</f>
        <v/>
      </c>
    </row>
    <row r="37" customFormat="false" ht="15" hidden="false" customHeight="false" outlineLevel="0" collapsed="false">
      <c r="A37" s="23" t="str">
        <f aca="false">Reestr!A35</f>
        <v/>
      </c>
      <c r="B37" s="5" t="str">
        <f aca="false">IF(Reestr!B35="","",Reestr!B35)</f>
        <v/>
      </c>
      <c r="C37" s="13" t="str">
        <f aca="false">IF(OR(Reestr!$E35="",Reestr!$H35=""),"",ROUND(IF((MAX(0,MIN(Reestr!$G35,(YEAR(C$7)-YEAR(Reestr!$I35))*12+MONTH(C$7)-MONTH(Reestr!$I35)+1)))&gt;=Reestr!$G35,Reestr!$E35-Reestr!$F35,ROUND((MAX(0,MIN(Reestr!$G35,(YEAR(C$7)-YEAR(Reestr!$I35))*12+MONTH(C$7)-MONTH(Reestr!$I35)+1)))*(Reestr!$E35-Reestr!$F35)/Reestr!$G35,2))-IF((MAX(0,MIN(Reestr!$G35,(YEAR(C$7)-YEAR(Reestr!$I35))*12+MONTH(C$7)-MONTH(Reestr!$I35)+1-1)))&gt;=Reestr!$G35,Reestr!$E35-Reestr!$F35,ROUND((MAX(0,MIN(Reestr!$G35,(YEAR(C$7)-YEAR(Reestr!$I35))*12+MONTH(C$7)-MONTH(Reestr!$I35)+1-1)))*(Reestr!$E35-Reestr!$F35)/Reestr!$G35,2)),2))</f>
        <v/>
      </c>
      <c r="D37" s="13" t="str">
        <f aca="false">IF(OR(Reestr!$E35="",Reestr!$H35=""),"",ROUND(IF((MAX(0,MIN(Reestr!$G35,(YEAR(D$7)-YEAR(Reestr!$I35))*12+MONTH(D$7)-MONTH(Reestr!$I35)+1)))&gt;=Reestr!$G35,Reestr!$E35-Reestr!$F35,ROUND((MAX(0,MIN(Reestr!$G35,(YEAR(D$7)-YEAR(Reestr!$I35))*12+MONTH(D$7)-MONTH(Reestr!$I35)+1)))*(Reestr!$E35-Reestr!$F35)/Reestr!$G35,2))-IF((MAX(0,MIN(Reestr!$G35,(YEAR(D$7)-YEAR(Reestr!$I35))*12+MONTH(D$7)-MONTH(Reestr!$I35)+1-1)))&gt;=Reestr!$G35,Reestr!$E35-Reestr!$F35,ROUND((MAX(0,MIN(Reestr!$G35,(YEAR(D$7)-YEAR(Reestr!$I35))*12+MONTH(D$7)-MONTH(Reestr!$I35)+1-1)))*(Reestr!$E35-Reestr!$F35)/Reestr!$G35,2)),2))</f>
        <v/>
      </c>
      <c r="E37" s="13" t="str">
        <f aca="false">IF(OR(Reestr!$E35="",Reestr!$H35=""),"",ROUND(IF((MAX(0,MIN(Reestr!$G35,(YEAR(E$7)-YEAR(Reestr!$I35))*12+MONTH(E$7)-MONTH(Reestr!$I35)+1)))&gt;=Reestr!$G35,Reestr!$E35-Reestr!$F35,ROUND((MAX(0,MIN(Reestr!$G35,(YEAR(E$7)-YEAR(Reestr!$I35))*12+MONTH(E$7)-MONTH(Reestr!$I35)+1)))*(Reestr!$E35-Reestr!$F35)/Reestr!$G35,2))-IF((MAX(0,MIN(Reestr!$G35,(YEAR(E$7)-YEAR(Reestr!$I35))*12+MONTH(E$7)-MONTH(Reestr!$I35)+1-1)))&gt;=Reestr!$G35,Reestr!$E35-Reestr!$F35,ROUND((MAX(0,MIN(Reestr!$G35,(YEAR(E$7)-YEAR(Reestr!$I35))*12+MONTH(E$7)-MONTH(Reestr!$I35)+1-1)))*(Reestr!$E35-Reestr!$F35)/Reestr!$G35,2)),2))</f>
        <v/>
      </c>
      <c r="F37" s="13" t="str">
        <f aca="false">IF(OR(Reestr!$E35="",Reestr!$H35=""),"",ROUND(IF((MAX(0,MIN(Reestr!$G35,(YEAR(F$7)-YEAR(Reestr!$I35))*12+MONTH(F$7)-MONTH(Reestr!$I35)+1)))&gt;=Reestr!$G35,Reestr!$E35-Reestr!$F35,ROUND((MAX(0,MIN(Reestr!$G35,(YEAR(F$7)-YEAR(Reestr!$I35))*12+MONTH(F$7)-MONTH(Reestr!$I35)+1)))*(Reestr!$E35-Reestr!$F35)/Reestr!$G35,2))-IF((MAX(0,MIN(Reestr!$G35,(YEAR(F$7)-YEAR(Reestr!$I35))*12+MONTH(F$7)-MONTH(Reestr!$I35)+1-1)))&gt;=Reestr!$G35,Reestr!$E35-Reestr!$F35,ROUND((MAX(0,MIN(Reestr!$G35,(YEAR(F$7)-YEAR(Reestr!$I35))*12+MONTH(F$7)-MONTH(Reestr!$I35)+1-1)))*(Reestr!$E35-Reestr!$F35)/Reestr!$G35,2)),2))</f>
        <v/>
      </c>
      <c r="G37" s="13" t="str">
        <f aca="false">IF(OR(Reestr!$E35="",Reestr!$H35=""),"",ROUND(IF((MAX(0,MIN(Reestr!$G35,(YEAR(G$7)-YEAR(Reestr!$I35))*12+MONTH(G$7)-MONTH(Reestr!$I35)+1)))&gt;=Reestr!$G35,Reestr!$E35-Reestr!$F35,ROUND((MAX(0,MIN(Reestr!$G35,(YEAR(G$7)-YEAR(Reestr!$I35))*12+MONTH(G$7)-MONTH(Reestr!$I35)+1)))*(Reestr!$E35-Reestr!$F35)/Reestr!$G35,2))-IF((MAX(0,MIN(Reestr!$G35,(YEAR(G$7)-YEAR(Reestr!$I35))*12+MONTH(G$7)-MONTH(Reestr!$I35)+1-1)))&gt;=Reestr!$G35,Reestr!$E35-Reestr!$F35,ROUND((MAX(0,MIN(Reestr!$G35,(YEAR(G$7)-YEAR(Reestr!$I35))*12+MONTH(G$7)-MONTH(Reestr!$I35)+1-1)))*(Reestr!$E35-Reestr!$F35)/Reestr!$G35,2)),2))</f>
        <v/>
      </c>
      <c r="H37" s="13" t="str">
        <f aca="false">IF(OR(Reestr!$E35="",Reestr!$H35=""),"",ROUND(IF((MAX(0,MIN(Reestr!$G35,(YEAR(H$7)-YEAR(Reestr!$I35))*12+MONTH(H$7)-MONTH(Reestr!$I35)+1)))&gt;=Reestr!$G35,Reestr!$E35-Reestr!$F35,ROUND((MAX(0,MIN(Reestr!$G35,(YEAR(H$7)-YEAR(Reestr!$I35))*12+MONTH(H$7)-MONTH(Reestr!$I35)+1)))*(Reestr!$E35-Reestr!$F35)/Reestr!$G35,2))-IF((MAX(0,MIN(Reestr!$G35,(YEAR(H$7)-YEAR(Reestr!$I35))*12+MONTH(H$7)-MONTH(Reestr!$I35)+1-1)))&gt;=Reestr!$G35,Reestr!$E35-Reestr!$F35,ROUND((MAX(0,MIN(Reestr!$G35,(YEAR(H$7)-YEAR(Reestr!$I35))*12+MONTH(H$7)-MONTH(Reestr!$I35)+1-1)))*(Reestr!$E35-Reestr!$F35)/Reestr!$G35,2)),2))</f>
        <v/>
      </c>
      <c r="I37" s="13" t="str">
        <f aca="false">IF(OR(Reestr!$E35="",Reestr!$H35=""),"",ROUND(IF((MAX(0,MIN(Reestr!$G35,(YEAR(I$7)-YEAR(Reestr!$I35))*12+MONTH(I$7)-MONTH(Reestr!$I35)+1)))&gt;=Reestr!$G35,Reestr!$E35-Reestr!$F35,ROUND((MAX(0,MIN(Reestr!$G35,(YEAR(I$7)-YEAR(Reestr!$I35))*12+MONTH(I$7)-MONTH(Reestr!$I35)+1)))*(Reestr!$E35-Reestr!$F35)/Reestr!$G35,2))-IF((MAX(0,MIN(Reestr!$G35,(YEAR(I$7)-YEAR(Reestr!$I35))*12+MONTH(I$7)-MONTH(Reestr!$I35)+1-1)))&gt;=Reestr!$G35,Reestr!$E35-Reestr!$F35,ROUND((MAX(0,MIN(Reestr!$G35,(YEAR(I$7)-YEAR(Reestr!$I35))*12+MONTH(I$7)-MONTH(Reestr!$I35)+1-1)))*(Reestr!$E35-Reestr!$F35)/Reestr!$G35,2)),2))</f>
        <v/>
      </c>
      <c r="J37" s="13" t="str">
        <f aca="false">IF(OR(Reestr!$E35="",Reestr!$H35=""),"",ROUND(IF((MAX(0,MIN(Reestr!$G35,(YEAR(J$7)-YEAR(Reestr!$I35))*12+MONTH(J$7)-MONTH(Reestr!$I35)+1)))&gt;=Reestr!$G35,Reestr!$E35-Reestr!$F35,ROUND((MAX(0,MIN(Reestr!$G35,(YEAR(J$7)-YEAR(Reestr!$I35))*12+MONTH(J$7)-MONTH(Reestr!$I35)+1)))*(Reestr!$E35-Reestr!$F35)/Reestr!$G35,2))-IF((MAX(0,MIN(Reestr!$G35,(YEAR(J$7)-YEAR(Reestr!$I35))*12+MONTH(J$7)-MONTH(Reestr!$I35)+1-1)))&gt;=Reestr!$G35,Reestr!$E35-Reestr!$F35,ROUND((MAX(0,MIN(Reestr!$G35,(YEAR(J$7)-YEAR(Reestr!$I35))*12+MONTH(J$7)-MONTH(Reestr!$I35)+1-1)))*(Reestr!$E35-Reestr!$F35)/Reestr!$G35,2)),2))</f>
        <v/>
      </c>
      <c r="K37" s="13" t="str">
        <f aca="false">IF(OR(Reestr!$E35="",Reestr!$H35=""),"",ROUND(IF((MAX(0,MIN(Reestr!$G35,(YEAR(K$7)-YEAR(Reestr!$I35))*12+MONTH(K$7)-MONTH(Reestr!$I35)+1)))&gt;=Reestr!$G35,Reestr!$E35-Reestr!$F35,ROUND((MAX(0,MIN(Reestr!$G35,(YEAR(K$7)-YEAR(Reestr!$I35))*12+MONTH(K$7)-MONTH(Reestr!$I35)+1)))*(Reestr!$E35-Reestr!$F35)/Reestr!$G35,2))-IF((MAX(0,MIN(Reestr!$G35,(YEAR(K$7)-YEAR(Reestr!$I35))*12+MONTH(K$7)-MONTH(Reestr!$I35)+1-1)))&gt;=Reestr!$G35,Reestr!$E35-Reestr!$F35,ROUND((MAX(0,MIN(Reestr!$G35,(YEAR(K$7)-YEAR(Reestr!$I35))*12+MONTH(K$7)-MONTH(Reestr!$I35)+1-1)))*(Reestr!$E35-Reestr!$F35)/Reestr!$G35,2)),2))</f>
        <v/>
      </c>
      <c r="L37" s="13" t="str">
        <f aca="false">IF(OR(Reestr!$E35="",Reestr!$H35=""),"",ROUND(IF((MAX(0,MIN(Reestr!$G35,(YEAR(L$7)-YEAR(Reestr!$I35))*12+MONTH(L$7)-MONTH(Reestr!$I35)+1)))&gt;=Reestr!$G35,Reestr!$E35-Reestr!$F35,ROUND((MAX(0,MIN(Reestr!$G35,(YEAR(L$7)-YEAR(Reestr!$I35))*12+MONTH(L$7)-MONTH(Reestr!$I35)+1)))*(Reestr!$E35-Reestr!$F35)/Reestr!$G35,2))-IF((MAX(0,MIN(Reestr!$G35,(YEAR(L$7)-YEAR(Reestr!$I35))*12+MONTH(L$7)-MONTH(Reestr!$I35)+1-1)))&gt;=Reestr!$G35,Reestr!$E35-Reestr!$F35,ROUND((MAX(0,MIN(Reestr!$G35,(YEAR(L$7)-YEAR(Reestr!$I35))*12+MONTH(L$7)-MONTH(Reestr!$I35)+1-1)))*(Reestr!$E35-Reestr!$F35)/Reestr!$G35,2)),2))</f>
        <v/>
      </c>
      <c r="M37" s="13" t="str">
        <f aca="false">IF(OR(Reestr!$E35="",Reestr!$H35=""),"",ROUND(IF((MAX(0,MIN(Reestr!$G35,(YEAR(M$7)-YEAR(Reestr!$I35))*12+MONTH(M$7)-MONTH(Reestr!$I35)+1)))&gt;=Reestr!$G35,Reestr!$E35-Reestr!$F35,ROUND((MAX(0,MIN(Reestr!$G35,(YEAR(M$7)-YEAR(Reestr!$I35))*12+MONTH(M$7)-MONTH(Reestr!$I35)+1)))*(Reestr!$E35-Reestr!$F35)/Reestr!$G35,2))-IF((MAX(0,MIN(Reestr!$G35,(YEAR(M$7)-YEAR(Reestr!$I35))*12+MONTH(M$7)-MONTH(Reestr!$I35)+1-1)))&gt;=Reestr!$G35,Reestr!$E35-Reestr!$F35,ROUND((MAX(0,MIN(Reestr!$G35,(YEAR(M$7)-YEAR(Reestr!$I35))*12+MONTH(M$7)-MONTH(Reestr!$I35)+1-1)))*(Reestr!$E35-Reestr!$F35)/Reestr!$G35,2)),2))</f>
        <v/>
      </c>
      <c r="N37" s="13" t="str">
        <f aca="false">IF(OR(Reestr!$E35="",Reestr!$H35=""),"",ROUND(IF((MAX(0,MIN(Reestr!$G35,(YEAR(N$7)-YEAR(Reestr!$I35))*12+MONTH(N$7)-MONTH(Reestr!$I35)+1)))&gt;=Reestr!$G35,Reestr!$E35-Reestr!$F35,ROUND((MAX(0,MIN(Reestr!$G35,(YEAR(N$7)-YEAR(Reestr!$I35))*12+MONTH(N$7)-MONTH(Reestr!$I35)+1)))*(Reestr!$E35-Reestr!$F35)/Reestr!$G35,2))-IF((MAX(0,MIN(Reestr!$G35,(YEAR(N$7)-YEAR(Reestr!$I35))*12+MONTH(N$7)-MONTH(Reestr!$I35)+1-1)))&gt;=Reestr!$G35,Reestr!$E35-Reestr!$F35,ROUND((MAX(0,MIN(Reestr!$G35,(YEAR(N$7)-YEAR(Reestr!$I35))*12+MONTH(N$7)-MONTH(Reestr!$I35)+1-1)))*(Reestr!$E35-Reestr!$F35)/Reestr!$G35,2)),2))</f>
        <v/>
      </c>
      <c r="O37" s="29" t="str">
        <f aca="false">IF(B37="","",SUM(C37:N37))</f>
        <v/>
      </c>
    </row>
    <row r="38" customFormat="false" ht="15" hidden="false" customHeight="false" outlineLevel="0" collapsed="false">
      <c r="A38" s="23" t="str">
        <f aca="false">Reestr!A36</f>
        <v/>
      </c>
      <c r="B38" s="5" t="str">
        <f aca="false">IF(Reestr!B36="","",Reestr!B36)</f>
        <v/>
      </c>
      <c r="C38" s="13" t="str">
        <f aca="false">IF(OR(Reestr!$E36="",Reestr!$H36=""),"",ROUND(IF((MAX(0,MIN(Reestr!$G36,(YEAR(C$7)-YEAR(Reestr!$I36))*12+MONTH(C$7)-MONTH(Reestr!$I36)+1)))&gt;=Reestr!$G36,Reestr!$E36-Reestr!$F36,ROUND((MAX(0,MIN(Reestr!$G36,(YEAR(C$7)-YEAR(Reestr!$I36))*12+MONTH(C$7)-MONTH(Reestr!$I36)+1)))*(Reestr!$E36-Reestr!$F36)/Reestr!$G36,2))-IF((MAX(0,MIN(Reestr!$G36,(YEAR(C$7)-YEAR(Reestr!$I36))*12+MONTH(C$7)-MONTH(Reestr!$I36)+1-1)))&gt;=Reestr!$G36,Reestr!$E36-Reestr!$F36,ROUND((MAX(0,MIN(Reestr!$G36,(YEAR(C$7)-YEAR(Reestr!$I36))*12+MONTH(C$7)-MONTH(Reestr!$I36)+1-1)))*(Reestr!$E36-Reestr!$F36)/Reestr!$G36,2)),2))</f>
        <v/>
      </c>
      <c r="D38" s="13" t="str">
        <f aca="false">IF(OR(Reestr!$E36="",Reestr!$H36=""),"",ROUND(IF((MAX(0,MIN(Reestr!$G36,(YEAR(D$7)-YEAR(Reestr!$I36))*12+MONTH(D$7)-MONTH(Reestr!$I36)+1)))&gt;=Reestr!$G36,Reestr!$E36-Reestr!$F36,ROUND((MAX(0,MIN(Reestr!$G36,(YEAR(D$7)-YEAR(Reestr!$I36))*12+MONTH(D$7)-MONTH(Reestr!$I36)+1)))*(Reestr!$E36-Reestr!$F36)/Reestr!$G36,2))-IF((MAX(0,MIN(Reestr!$G36,(YEAR(D$7)-YEAR(Reestr!$I36))*12+MONTH(D$7)-MONTH(Reestr!$I36)+1-1)))&gt;=Reestr!$G36,Reestr!$E36-Reestr!$F36,ROUND((MAX(0,MIN(Reestr!$G36,(YEAR(D$7)-YEAR(Reestr!$I36))*12+MONTH(D$7)-MONTH(Reestr!$I36)+1-1)))*(Reestr!$E36-Reestr!$F36)/Reestr!$G36,2)),2))</f>
        <v/>
      </c>
      <c r="E38" s="13" t="str">
        <f aca="false">IF(OR(Reestr!$E36="",Reestr!$H36=""),"",ROUND(IF((MAX(0,MIN(Reestr!$G36,(YEAR(E$7)-YEAR(Reestr!$I36))*12+MONTH(E$7)-MONTH(Reestr!$I36)+1)))&gt;=Reestr!$G36,Reestr!$E36-Reestr!$F36,ROUND((MAX(0,MIN(Reestr!$G36,(YEAR(E$7)-YEAR(Reestr!$I36))*12+MONTH(E$7)-MONTH(Reestr!$I36)+1)))*(Reestr!$E36-Reestr!$F36)/Reestr!$G36,2))-IF((MAX(0,MIN(Reestr!$G36,(YEAR(E$7)-YEAR(Reestr!$I36))*12+MONTH(E$7)-MONTH(Reestr!$I36)+1-1)))&gt;=Reestr!$G36,Reestr!$E36-Reestr!$F36,ROUND((MAX(0,MIN(Reestr!$G36,(YEAR(E$7)-YEAR(Reestr!$I36))*12+MONTH(E$7)-MONTH(Reestr!$I36)+1-1)))*(Reestr!$E36-Reestr!$F36)/Reestr!$G36,2)),2))</f>
        <v/>
      </c>
      <c r="F38" s="13" t="str">
        <f aca="false">IF(OR(Reestr!$E36="",Reestr!$H36=""),"",ROUND(IF((MAX(0,MIN(Reestr!$G36,(YEAR(F$7)-YEAR(Reestr!$I36))*12+MONTH(F$7)-MONTH(Reestr!$I36)+1)))&gt;=Reestr!$G36,Reestr!$E36-Reestr!$F36,ROUND((MAX(0,MIN(Reestr!$G36,(YEAR(F$7)-YEAR(Reestr!$I36))*12+MONTH(F$7)-MONTH(Reestr!$I36)+1)))*(Reestr!$E36-Reestr!$F36)/Reestr!$G36,2))-IF((MAX(0,MIN(Reestr!$G36,(YEAR(F$7)-YEAR(Reestr!$I36))*12+MONTH(F$7)-MONTH(Reestr!$I36)+1-1)))&gt;=Reestr!$G36,Reestr!$E36-Reestr!$F36,ROUND((MAX(0,MIN(Reestr!$G36,(YEAR(F$7)-YEAR(Reestr!$I36))*12+MONTH(F$7)-MONTH(Reestr!$I36)+1-1)))*(Reestr!$E36-Reestr!$F36)/Reestr!$G36,2)),2))</f>
        <v/>
      </c>
      <c r="G38" s="13" t="str">
        <f aca="false">IF(OR(Reestr!$E36="",Reestr!$H36=""),"",ROUND(IF((MAX(0,MIN(Reestr!$G36,(YEAR(G$7)-YEAR(Reestr!$I36))*12+MONTH(G$7)-MONTH(Reestr!$I36)+1)))&gt;=Reestr!$G36,Reestr!$E36-Reestr!$F36,ROUND((MAX(0,MIN(Reestr!$G36,(YEAR(G$7)-YEAR(Reestr!$I36))*12+MONTH(G$7)-MONTH(Reestr!$I36)+1)))*(Reestr!$E36-Reestr!$F36)/Reestr!$G36,2))-IF((MAX(0,MIN(Reestr!$G36,(YEAR(G$7)-YEAR(Reestr!$I36))*12+MONTH(G$7)-MONTH(Reestr!$I36)+1-1)))&gt;=Reestr!$G36,Reestr!$E36-Reestr!$F36,ROUND((MAX(0,MIN(Reestr!$G36,(YEAR(G$7)-YEAR(Reestr!$I36))*12+MONTH(G$7)-MONTH(Reestr!$I36)+1-1)))*(Reestr!$E36-Reestr!$F36)/Reestr!$G36,2)),2))</f>
        <v/>
      </c>
      <c r="H38" s="13" t="str">
        <f aca="false">IF(OR(Reestr!$E36="",Reestr!$H36=""),"",ROUND(IF((MAX(0,MIN(Reestr!$G36,(YEAR(H$7)-YEAR(Reestr!$I36))*12+MONTH(H$7)-MONTH(Reestr!$I36)+1)))&gt;=Reestr!$G36,Reestr!$E36-Reestr!$F36,ROUND((MAX(0,MIN(Reestr!$G36,(YEAR(H$7)-YEAR(Reestr!$I36))*12+MONTH(H$7)-MONTH(Reestr!$I36)+1)))*(Reestr!$E36-Reestr!$F36)/Reestr!$G36,2))-IF((MAX(0,MIN(Reestr!$G36,(YEAR(H$7)-YEAR(Reestr!$I36))*12+MONTH(H$7)-MONTH(Reestr!$I36)+1-1)))&gt;=Reestr!$G36,Reestr!$E36-Reestr!$F36,ROUND((MAX(0,MIN(Reestr!$G36,(YEAR(H$7)-YEAR(Reestr!$I36))*12+MONTH(H$7)-MONTH(Reestr!$I36)+1-1)))*(Reestr!$E36-Reestr!$F36)/Reestr!$G36,2)),2))</f>
        <v/>
      </c>
      <c r="I38" s="13" t="str">
        <f aca="false">IF(OR(Reestr!$E36="",Reestr!$H36=""),"",ROUND(IF((MAX(0,MIN(Reestr!$G36,(YEAR(I$7)-YEAR(Reestr!$I36))*12+MONTH(I$7)-MONTH(Reestr!$I36)+1)))&gt;=Reestr!$G36,Reestr!$E36-Reestr!$F36,ROUND((MAX(0,MIN(Reestr!$G36,(YEAR(I$7)-YEAR(Reestr!$I36))*12+MONTH(I$7)-MONTH(Reestr!$I36)+1)))*(Reestr!$E36-Reestr!$F36)/Reestr!$G36,2))-IF((MAX(0,MIN(Reestr!$G36,(YEAR(I$7)-YEAR(Reestr!$I36))*12+MONTH(I$7)-MONTH(Reestr!$I36)+1-1)))&gt;=Reestr!$G36,Reestr!$E36-Reestr!$F36,ROUND((MAX(0,MIN(Reestr!$G36,(YEAR(I$7)-YEAR(Reestr!$I36))*12+MONTH(I$7)-MONTH(Reestr!$I36)+1-1)))*(Reestr!$E36-Reestr!$F36)/Reestr!$G36,2)),2))</f>
        <v/>
      </c>
      <c r="J38" s="13" t="str">
        <f aca="false">IF(OR(Reestr!$E36="",Reestr!$H36=""),"",ROUND(IF((MAX(0,MIN(Reestr!$G36,(YEAR(J$7)-YEAR(Reestr!$I36))*12+MONTH(J$7)-MONTH(Reestr!$I36)+1)))&gt;=Reestr!$G36,Reestr!$E36-Reestr!$F36,ROUND((MAX(0,MIN(Reestr!$G36,(YEAR(J$7)-YEAR(Reestr!$I36))*12+MONTH(J$7)-MONTH(Reestr!$I36)+1)))*(Reestr!$E36-Reestr!$F36)/Reestr!$G36,2))-IF((MAX(0,MIN(Reestr!$G36,(YEAR(J$7)-YEAR(Reestr!$I36))*12+MONTH(J$7)-MONTH(Reestr!$I36)+1-1)))&gt;=Reestr!$G36,Reestr!$E36-Reestr!$F36,ROUND((MAX(0,MIN(Reestr!$G36,(YEAR(J$7)-YEAR(Reestr!$I36))*12+MONTH(J$7)-MONTH(Reestr!$I36)+1-1)))*(Reestr!$E36-Reestr!$F36)/Reestr!$G36,2)),2))</f>
        <v/>
      </c>
      <c r="K38" s="13" t="str">
        <f aca="false">IF(OR(Reestr!$E36="",Reestr!$H36=""),"",ROUND(IF((MAX(0,MIN(Reestr!$G36,(YEAR(K$7)-YEAR(Reestr!$I36))*12+MONTH(K$7)-MONTH(Reestr!$I36)+1)))&gt;=Reestr!$G36,Reestr!$E36-Reestr!$F36,ROUND((MAX(0,MIN(Reestr!$G36,(YEAR(K$7)-YEAR(Reestr!$I36))*12+MONTH(K$7)-MONTH(Reestr!$I36)+1)))*(Reestr!$E36-Reestr!$F36)/Reestr!$G36,2))-IF((MAX(0,MIN(Reestr!$G36,(YEAR(K$7)-YEAR(Reestr!$I36))*12+MONTH(K$7)-MONTH(Reestr!$I36)+1-1)))&gt;=Reestr!$G36,Reestr!$E36-Reestr!$F36,ROUND((MAX(0,MIN(Reestr!$G36,(YEAR(K$7)-YEAR(Reestr!$I36))*12+MONTH(K$7)-MONTH(Reestr!$I36)+1-1)))*(Reestr!$E36-Reestr!$F36)/Reestr!$G36,2)),2))</f>
        <v/>
      </c>
      <c r="L38" s="13" t="str">
        <f aca="false">IF(OR(Reestr!$E36="",Reestr!$H36=""),"",ROUND(IF((MAX(0,MIN(Reestr!$G36,(YEAR(L$7)-YEAR(Reestr!$I36))*12+MONTH(L$7)-MONTH(Reestr!$I36)+1)))&gt;=Reestr!$G36,Reestr!$E36-Reestr!$F36,ROUND((MAX(0,MIN(Reestr!$G36,(YEAR(L$7)-YEAR(Reestr!$I36))*12+MONTH(L$7)-MONTH(Reestr!$I36)+1)))*(Reestr!$E36-Reestr!$F36)/Reestr!$G36,2))-IF((MAX(0,MIN(Reestr!$G36,(YEAR(L$7)-YEAR(Reestr!$I36))*12+MONTH(L$7)-MONTH(Reestr!$I36)+1-1)))&gt;=Reestr!$G36,Reestr!$E36-Reestr!$F36,ROUND((MAX(0,MIN(Reestr!$G36,(YEAR(L$7)-YEAR(Reestr!$I36))*12+MONTH(L$7)-MONTH(Reestr!$I36)+1-1)))*(Reestr!$E36-Reestr!$F36)/Reestr!$G36,2)),2))</f>
        <v/>
      </c>
      <c r="M38" s="13" t="str">
        <f aca="false">IF(OR(Reestr!$E36="",Reestr!$H36=""),"",ROUND(IF((MAX(0,MIN(Reestr!$G36,(YEAR(M$7)-YEAR(Reestr!$I36))*12+MONTH(M$7)-MONTH(Reestr!$I36)+1)))&gt;=Reestr!$G36,Reestr!$E36-Reestr!$F36,ROUND((MAX(0,MIN(Reestr!$G36,(YEAR(M$7)-YEAR(Reestr!$I36))*12+MONTH(M$7)-MONTH(Reestr!$I36)+1)))*(Reestr!$E36-Reestr!$F36)/Reestr!$G36,2))-IF((MAX(0,MIN(Reestr!$G36,(YEAR(M$7)-YEAR(Reestr!$I36))*12+MONTH(M$7)-MONTH(Reestr!$I36)+1-1)))&gt;=Reestr!$G36,Reestr!$E36-Reestr!$F36,ROUND((MAX(0,MIN(Reestr!$G36,(YEAR(M$7)-YEAR(Reestr!$I36))*12+MONTH(M$7)-MONTH(Reestr!$I36)+1-1)))*(Reestr!$E36-Reestr!$F36)/Reestr!$G36,2)),2))</f>
        <v/>
      </c>
      <c r="N38" s="13" t="str">
        <f aca="false">IF(OR(Reestr!$E36="",Reestr!$H36=""),"",ROUND(IF((MAX(0,MIN(Reestr!$G36,(YEAR(N$7)-YEAR(Reestr!$I36))*12+MONTH(N$7)-MONTH(Reestr!$I36)+1)))&gt;=Reestr!$G36,Reestr!$E36-Reestr!$F36,ROUND((MAX(0,MIN(Reestr!$G36,(YEAR(N$7)-YEAR(Reestr!$I36))*12+MONTH(N$7)-MONTH(Reestr!$I36)+1)))*(Reestr!$E36-Reestr!$F36)/Reestr!$G36,2))-IF((MAX(0,MIN(Reestr!$G36,(YEAR(N$7)-YEAR(Reestr!$I36))*12+MONTH(N$7)-MONTH(Reestr!$I36)+1-1)))&gt;=Reestr!$G36,Reestr!$E36-Reestr!$F36,ROUND((MAX(0,MIN(Reestr!$G36,(YEAR(N$7)-YEAR(Reestr!$I36))*12+MONTH(N$7)-MONTH(Reestr!$I36)+1-1)))*(Reestr!$E36-Reestr!$F36)/Reestr!$G36,2)),2))</f>
        <v/>
      </c>
      <c r="O38" s="29" t="str">
        <f aca="false">IF(B38="","",SUM(C38:N38))</f>
        <v/>
      </c>
    </row>
    <row r="39" customFormat="false" ht="15" hidden="false" customHeight="false" outlineLevel="0" collapsed="false">
      <c r="A39" s="23" t="str">
        <f aca="false">Reestr!A37</f>
        <v/>
      </c>
      <c r="B39" s="5" t="str">
        <f aca="false">IF(Reestr!B37="","",Reestr!B37)</f>
        <v/>
      </c>
      <c r="C39" s="13" t="str">
        <f aca="false">IF(OR(Reestr!$E37="",Reestr!$H37=""),"",ROUND(IF((MAX(0,MIN(Reestr!$G37,(YEAR(C$7)-YEAR(Reestr!$I37))*12+MONTH(C$7)-MONTH(Reestr!$I37)+1)))&gt;=Reestr!$G37,Reestr!$E37-Reestr!$F37,ROUND((MAX(0,MIN(Reestr!$G37,(YEAR(C$7)-YEAR(Reestr!$I37))*12+MONTH(C$7)-MONTH(Reestr!$I37)+1)))*(Reestr!$E37-Reestr!$F37)/Reestr!$G37,2))-IF((MAX(0,MIN(Reestr!$G37,(YEAR(C$7)-YEAR(Reestr!$I37))*12+MONTH(C$7)-MONTH(Reestr!$I37)+1-1)))&gt;=Reestr!$G37,Reestr!$E37-Reestr!$F37,ROUND((MAX(0,MIN(Reestr!$G37,(YEAR(C$7)-YEAR(Reestr!$I37))*12+MONTH(C$7)-MONTH(Reestr!$I37)+1-1)))*(Reestr!$E37-Reestr!$F37)/Reestr!$G37,2)),2))</f>
        <v/>
      </c>
      <c r="D39" s="13" t="str">
        <f aca="false">IF(OR(Reestr!$E37="",Reestr!$H37=""),"",ROUND(IF((MAX(0,MIN(Reestr!$G37,(YEAR(D$7)-YEAR(Reestr!$I37))*12+MONTH(D$7)-MONTH(Reestr!$I37)+1)))&gt;=Reestr!$G37,Reestr!$E37-Reestr!$F37,ROUND((MAX(0,MIN(Reestr!$G37,(YEAR(D$7)-YEAR(Reestr!$I37))*12+MONTH(D$7)-MONTH(Reestr!$I37)+1)))*(Reestr!$E37-Reestr!$F37)/Reestr!$G37,2))-IF((MAX(0,MIN(Reestr!$G37,(YEAR(D$7)-YEAR(Reestr!$I37))*12+MONTH(D$7)-MONTH(Reestr!$I37)+1-1)))&gt;=Reestr!$G37,Reestr!$E37-Reestr!$F37,ROUND((MAX(0,MIN(Reestr!$G37,(YEAR(D$7)-YEAR(Reestr!$I37))*12+MONTH(D$7)-MONTH(Reestr!$I37)+1-1)))*(Reestr!$E37-Reestr!$F37)/Reestr!$G37,2)),2))</f>
        <v/>
      </c>
      <c r="E39" s="13" t="str">
        <f aca="false">IF(OR(Reestr!$E37="",Reestr!$H37=""),"",ROUND(IF((MAX(0,MIN(Reestr!$G37,(YEAR(E$7)-YEAR(Reestr!$I37))*12+MONTH(E$7)-MONTH(Reestr!$I37)+1)))&gt;=Reestr!$G37,Reestr!$E37-Reestr!$F37,ROUND((MAX(0,MIN(Reestr!$G37,(YEAR(E$7)-YEAR(Reestr!$I37))*12+MONTH(E$7)-MONTH(Reestr!$I37)+1)))*(Reestr!$E37-Reestr!$F37)/Reestr!$G37,2))-IF((MAX(0,MIN(Reestr!$G37,(YEAR(E$7)-YEAR(Reestr!$I37))*12+MONTH(E$7)-MONTH(Reestr!$I37)+1-1)))&gt;=Reestr!$G37,Reestr!$E37-Reestr!$F37,ROUND((MAX(0,MIN(Reestr!$G37,(YEAR(E$7)-YEAR(Reestr!$I37))*12+MONTH(E$7)-MONTH(Reestr!$I37)+1-1)))*(Reestr!$E37-Reestr!$F37)/Reestr!$G37,2)),2))</f>
        <v/>
      </c>
      <c r="F39" s="13" t="str">
        <f aca="false">IF(OR(Reestr!$E37="",Reestr!$H37=""),"",ROUND(IF((MAX(0,MIN(Reestr!$G37,(YEAR(F$7)-YEAR(Reestr!$I37))*12+MONTH(F$7)-MONTH(Reestr!$I37)+1)))&gt;=Reestr!$G37,Reestr!$E37-Reestr!$F37,ROUND((MAX(0,MIN(Reestr!$G37,(YEAR(F$7)-YEAR(Reestr!$I37))*12+MONTH(F$7)-MONTH(Reestr!$I37)+1)))*(Reestr!$E37-Reestr!$F37)/Reestr!$G37,2))-IF((MAX(0,MIN(Reestr!$G37,(YEAR(F$7)-YEAR(Reestr!$I37))*12+MONTH(F$7)-MONTH(Reestr!$I37)+1-1)))&gt;=Reestr!$G37,Reestr!$E37-Reestr!$F37,ROUND((MAX(0,MIN(Reestr!$G37,(YEAR(F$7)-YEAR(Reestr!$I37))*12+MONTH(F$7)-MONTH(Reestr!$I37)+1-1)))*(Reestr!$E37-Reestr!$F37)/Reestr!$G37,2)),2))</f>
        <v/>
      </c>
      <c r="G39" s="13" t="str">
        <f aca="false">IF(OR(Reestr!$E37="",Reestr!$H37=""),"",ROUND(IF((MAX(0,MIN(Reestr!$G37,(YEAR(G$7)-YEAR(Reestr!$I37))*12+MONTH(G$7)-MONTH(Reestr!$I37)+1)))&gt;=Reestr!$G37,Reestr!$E37-Reestr!$F37,ROUND((MAX(0,MIN(Reestr!$G37,(YEAR(G$7)-YEAR(Reestr!$I37))*12+MONTH(G$7)-MONTH(Reestr!$I37)+1)))*(Reestr!$E37-Reestr!$F37)/Reestr!$G37,2))-IF((MAX(0,MIN(Reestr!$G37,(YEAR(G$7)-YEAR(Reestr!$I37))*12+MONTH(G$7)-MONTH(Reestr!$I37)+1-1)))&gt;=Reestr!$G37,Reestr!$E37-Reestr!$F37,ROUND((MAX(0,MIN(Reestr!$G37,(YEAR(G$7)-YEAR(Reestr!$I37))*12+MONTH(G$7)-MONTH(Reestr!$I37)+1-1)))*(Reestr!$E37-Reestr!$F37)/Reestr!$G37,2)),2))</f>
        <v/>
      </c>
      <c r="H39" s="13" t="str">
        <f aca="false">IF(OR(Reestr!$E37="",Reestr!$H37=""),"",ROUND(IF((MAX(0,MIN(Reestr!$G37,(YEAR(H$7)-YEAR(Reestr!$I37))*12+MONTH(H$7)-MONTH(Reestr!$I37)+1)))&gt;=Reestr!$G37,Reestr!$E37-Reestr!$F37,ROUND((MAX(0,MIN(Reestr!$G37,(YEAR(H$7)-YEAR(Reestr!$I37))*12+MONTH(H$7)-MONTH(Reestr!$I37)+1)))*(Reestr!$E37-Reestr!$F37)/Reestr!$G37,2))-IF((MAX(0,MIN(Reestr!$G37,(YEAR(H$7)-YEAR(Reestr!$I37))*12+MONTH(H$7)-MONTH(Reestr!$I37)+1-1)))&gt;=Reestr!$G37,Reestr!$E37-Reestr!$F37,ROUND((MAX(0,MIN(Reestr!$G37,(YEAR(H$7)-YEAR(Reestr!$I37))*12+MONTH(H$7)-MONTH(Reestr!$I37)+1-1)))*(Reestr!$E37-Reestr!$F37)/Reestr!$G37,2)),2))</f>
        <v/>
      </c>
      <c r="I39" s="13" t="str">
        <f aca="false">IF(OR(Reestr!$E37="",Reestr!$H37=""),"",ROUND(IF((MAX(0,MIN(Reestr!$G37,(YEAR(I$7)-YEAR(Reestr!$I37))*12+MONTH(I$7)-MONTH(Reestr!$I37)+1)))&gt;=Reestr!$G37,Reestr!$E37-Reestr!$F37,ROUND((MAX(0,MIN(Reestr!$G37,(YEAR(I$7)-YEAR(Reestr!$I37))*12+MONTH(I$7)-MONTH(Reestr!$I37)+1)))*(Reestr!$E37-Reestr!$F37)/Reestr!$G37,2))-IF((MAX(0,MIN(Reestr!$G37,(YEAR(I$7)-YEAR(Reestr!$I37))*12+MONTH(I$7)-MONTH(Reestr!$I37)+1-1)))&gt;=Reestr!$G37,Reestr!$E37-Reestr!$F37,ROUND((MAX(0,MIN(Reestr!$G37,(YEAR(I$7)-YEAR(Reestr!$I37))*12+MONTH(I$7)-MONTH(Reestr!$I37)+1-1)))*(Reestr!$E37-Reestr!$F37)/Reestr!$G37,2)),2))</f>
        <v/>
      </c>
      <c r="J39" s="13" t="str">
        <f aca="false">IF(OR(Reestr!$E37="",Reestr!$H37=""),"",ROUND(IF((MAX(0,MIN(Reestr!$G37,(YEAR(J$7)-YEAR(Reestr!$I37))*12+MONTH(J$7)-MONTH(Reestr!$I37)+1)))&gt;=Reestr!$G37,Reestr!$E37-Reestr!$F37,ROUND((MAX(0,MIN(Reestr!$G37,(YEAR(J$7)-YEAR(Reestr!$I37))*12+MONTH(J$7)-MONTH(Reestr!$I37)+1)))*(Reestr!$E37-Reestr!$F37)/Reestr!$G37,2))-IF((MAX(0,MIN(Reestr!$G37,(YEAR(J$7)-YEAR(Reestr!$I37))*12+MONTH(J$7)-MONTH(Reestr!$I37)+1-1)))&gt;=Reestr!$G37,Reestr!$E37-Reestr!$F37,ROUND((MAX(0,MIN(Reestr!$G37,(YEAR(J$7)-YEAR(Reestr!$I37))*12+MONTH(J$7)-MONTH(Reestr!$I37)+1-1)))*(Reestr!$E37-Reestr!$F37)/Reestr!$G37,2)),2))</f>
        <v/>
      </c>
      <c r="K39" s="13" t="str">
        <f aca="false">IF(OR(Reestr!$E37="",Reestr!$H37=""),"",ROUND(IF((MAX(0,MIN(Reestr!$G37,(YEAR(K$7)-YEAR(Reestr!$I37))*12+MONTH(K$7)-MONTH(Reestr!$I37)+1)))&gt;=Reestr!$G37,Reestr!$E37-Reestr!$F37,ROUND((MAX(0,MIN(Reestr!$G37,(YEAR(K$7)-YEAR(Reestr!$I37))*12+MONTH(K$7)-MONTH(Reestr!$I37)+1)))*(Reestr!$E37-Reestr!$F37)/Reestr!$G37,2))-IF((MAX(0,MIN(Reestr!$G37,(YEAR(K$7)-YEAR(Reestr!$I37))*12+MONTH(K$7)-MONTH(Reestr!$I37)+1-1)))&gt;=Reestr!$G37,Reestr!$E37-Reestr!$F37,ROUND((MAX(0,MIN(Reestr!$G37,(YEAR(K$7)-YEAR(Reestr!$I37))*12+MONTH(K$7)-MONTH(Reestr!$I37)+1-1)))*(Reestr!$E37-Reestr!$F37)/Reestr!$G37,2)),2))</f>
        <v/>
      </c>
      <c r="L39" s="13" t="str">
        <f aca="false">IF(OR(Reestr!$E37="",Reestr!$H37=""),"",ROUND(IF((MAX(0,MIN(Reestr!$G37,(YEAR(L$7)-YEAR(Reestr!$I37))*12+MONTH(L$7)-MONTH(Reestr!$I37)+1)))&gt;=Reestr!$G37,Reestr!$E37-Reestr!$F37,ROUND((MAX(0,MIN(Reestr!$G37,(YEAR(L$7)-YEAR(Reestr!$I37))*12+MONTH(L$7)-MONTH(Reestr!$I37)+1)))*(Reestr!$E37-Reestr!$F37)/Reestr!$G37,2))-IF((MAX(0,MIN(Reestr!$G37,(YEAR(L$7)-YEAR(Reestr!$I37))*12+MONTH(L$7)-MONTH(Reestr!$I37)+1-1)))&gt;=Reestr!$G37,Reestr!$E37-Reestr!$F37,ROUND((MAX(0,MIN(Reestr!$G37,(YEAR(L$7)-YEAR(Reestr!$I37))*12+MONTH(L$7)-MONTH(Reestr!$I37)+1-1)))*(Reestr!$E37-Reestr!$F37)/Reestr!$G37,2)),2))</f>
        <v/>
      </c>
      <c r="M39" s="13" t="str">
        <f aca="false">IF(OR(Reestr!$E37="",Reestr!$H37=""),"",ROUND(IF((MAX(0,MIN(Reestr!$G37,(YEAR(M$7)-YEAR(Reestr!$I37))*12+MONTH(M$7)-MONTH(Reestr!$I37)+1)))&gt;=Reestr!$G37,Reestr!$E37-Reestr!$F37,ROUND((MAX(0,MIN(Reestr!$G37,(YEAR(M$7)-YEAR(Reestr!$I37))*12+MONTH(M$7)-MONTH(Reestr!$I37)+1)))*(Reestr!$E37-Reestr!$F37)/Reestr!$G37,2))-IF((MAX(0,MIN(Reestr!$G37,(YEAR(M$7)-YEAR(Reestr!$I37))*12+MONTH(M$7)-MONTH(Reestr!$I37)+1-1)))&gt;=Reestr!$G37,Reestr!$E37-Reestr!$F37,ROUND((MAX(0,MIN(Reestr!$G37,(YEAR(M$7)-YEAR(Reestr!$I37))*12+MONTH(M$7)-MONTH(Reestr!$I37)+1-1)))*(Reestr!$E37-Reestr!$F37)/Reestr!$G37,2)),2))</f>
        <v/>
      </c>
      <c r="N39" s="13" t="str">
        <f aca="false">IF(OR(Reestr!$E37="",Reestr!$H37=""),"",ROUND(IF((MAX(0,MIN(Reestr!$G37,(YEAR(N$7)-YEAR(Reestr!$I37))*12+MONTH(N$7)-MONTH(Reestr!$I37)+1)))&gt;=Reestr!$G37,Reestr!$E37-Reestr!$F37,ROUND((MAX(0,MIN(Reestr!$G37,(YEAR(N$7)-YEAR(Reestr!$I37))*12+MONTH(N$7)-MONTH(Reestr!$I37)+1)))*(Reestr!$E37-Reestr!$F37)/Reestr!$G37,2))-IF((MAX(0,MIN(Reestr!$G37,(YEAR(N$7)-YEAR(Reestr!$I37))*12+MONTH(N$7)-MONTH(Reestr!$I37)+1-1)))&gt;=Reestr!$G37,Reestr!$E37-Reestr!$F37,ROUND((MAX(0,MIN(Reestr!$G37,(YEAR(N$7)-YEAR(Reestr!$I37))*12+MONTH(N$7)-MONTH(Reestr!$I37)+1-1)))*(Reestr!$E37-Reestr!$F37)/Reestr!$G37,2)),2))</f>
        <v/>
      </c>
      <c r="O39" s="29" t="str">
        <f aca="false">IF(B39="","",SUM(C39:N39))</f>
        <v/>
      </c>
    </row>
    <row r="40" customFormat="false" ht="15" hidden="false" customHeight="false" outlineLevel="0" collapsed="false">
      <c r="A40" s="23" t="str">
        <f aca="false">Reestr!A38</f>
        <v/>
      </c>
      <c r="B40" s="5" t="str">
        <f aca="false">IF(Reestr!B38="","",Reestr!B38)</f>
        <v/>
      </c>
      <c r="C40" s="13" t="str">
        <f aca="false">IF(OR(Reestr!$E38="",Reestr!$H38=""),"",ROUND(IF((MAX(0,MIN(Reestr!$G38,(YEAR(C$7)-YEAR(Reestr!$I38))*12+MONTH(C$7)-MONTH(Reestr!$I38)+1)))&gt;=Reestr!$G38,Reestr!$E38-Reestr!$F38,ROUND((MAX(0,MIN(Reestr!$G38,(YEAR(C$7)-YEAR(Reestr!$I38))*12+MONTH(C$7)-MONTH(Reestr!$I38)+1)))*(Reestr!$E38-Reestr!$F38)/Reestr!$G38,2))-IF((MAX(0,MIN(Reestr!$G38,(YEAR(C$7)-YEAR(Reestr!$I38))*12+MONTH(C$7)-MONTH(Reestr!$I38)+1-1)))&gt;=Reestr!$G38,Reestr!$E38-Reestr!$F38,ROUND((MAX(0,MIN(Reestr!$G38,(YEAR(C$7)-YEAR(Reestr!$I38))*12+MONTH(C$7)-MONTH(Reestr!$I38)+1-1)))*(Reestr!$E38-Reestr!$F38)/Reestr!$G38,2)),2))</f>
        <v/>
      </c>
      <c r="D40" s="13" t="str">
        <f aca="false">IF(OR(Reestr!$E38="",Reestr!$H38=""),"",ROUND(IF((MAX(0,MIN(Reestr!$G38,(YEAR(D$7)-YEAR(Reestr!$I38))*12+MONTH(D$7)-MONTH(Reestr!$I38)+1)))&gt;=Reestr!$G38,Reestr!$E38-Reestr!$F38,ROUND((MAX(0,MIN(Reestr!$G38,(YEAR(D$7)-YEAR(Reestr!$I38))*12+MONTH(D$7)-MONTH(Reestr!$I38)+1)))*(Reestr!$E38-Reestr!$F38)/Reestr!$G38,2))-IF((MAX(0,MIN(Reestr!$G38,(YEAR(D$7)-YEAR(Reestr!$I38))*12+MONTH(D$7)-MONTH(Reestr!$I38)+1-1)))&gt;=Reestr!$G38,Reestr!$E38-Reestr!$F38,ROUND((MAX(0,MIN(Reestr!$G38,(YEAR(D$7)-YEAR(Reestr!$I38))*12+MONTH(D$7)-MONTH(Reestr!$I38)+1-1)))*(Reestr!$E38-Reestr!$F38)/Reestr!$G38,2)),2))</f>
        <v/>
      </c>
      <c r="E40" s="13" t="str">
        <f aca="false">IF(OR(Reestr!$E38="",Reestr!$H38=""),"",ROUND(IF((MAX(0,MIN(Reestr!$G38,(YEAR(E$7)-YEAR(Reestr!$I38))*12+MONTH(E$7)-MONTH(Reestr!$I38)+1)))&gt;=Reestr!$G38,Reestr!$E38-Reestr!$F38,ROUND((MAX(0,MIN(Reestr!$G38,(YEAR(E$7)-YEAR(Reestr!$I38))*12+MONTH(E$7)-MONTH(Reestr!$I38)+1)))*(Reestr!$E38-Reestr!$F38)/Reestr!$G38,2))-IF((MAX(0,MIN(Reestr!$G38,(YEAR(E$7)-YEAR(Reestr!$I38))*12+MONTH(E$7)-MONTH(Reestr!$I38)+1-1)))&gt;=Reestr!$G38,Reestr!$E38-Reestr!$F38,ROUND((MAX(0,MIN(Reestr!$G38,(YEAR(E$7)-YEAR(Reestr!$I38))*12+MONTH(E$7)-MONTH(Reestr!$I38)+1-1)))*(Reestr!$E38-Reestr!$F38)/Reestr!$G38,2)),2))</f>
        <v/>
      </c>
      <c r="F40" s="13" t="str">
        <f aca="false">IF(OR(Reestr!$E38="",Reestr!$H38=""),"",ROUND(IF((MAX(0,MIN(Reestr!$G38,(YEAR(F$7)-YEAR(Reestr!$I38))*12+MONTH(F$7)-MONTH(Reestr!$I38)+1)))&gt;=Reestr!$G38,Reestr!$E38-Reestr!$F38,ROUND((MAX(0,MIN(Reestr!$G38,(YEAR(F$7)-YEAR(Reestr!$I38))*12+MONTH(F$7)-MONTH(Reestr!$I38)+1)))*(Reestr!$E38-Reestr!$F38)/Reestr!$G38,2))-IF((MAX(0,MIN(Reestr!$G38,(YEAR(F$7)-YEAR(Reestr!$I38))*12+MONTH(F$7)-MONTH(Reestr!$I38)+1-1)))&gt;=Reestr!$G38,Reestr!$E38-Reestr!$F38,ROUND((MAX(0,MIN(Reestr!$G38,(YEAR(F$7)-YEAR(Reestr!$I38))*12+MONTH(F$7)-MONTH(Reestr!$I38)+1-1)))*(Reestr!$E38-Reestr!$F38)/Reestr!$G38,2)),2))</f>
        <v/>
      </c>
      <c r="G40" s="13" t="str">
        <f aca="false">IF(OR(Reestr!$E38="",Reestr!$H38=""),"",ROUND(IF((MAX(0,MIN(Reestr!$G38,(YEAR(G$7)-YEAR(Reestr!$I38))*12+MONTH(G$7)-MONTH(Reestr!$I38)+1)))&gt;=Reestr!$G38,Reestr!$E38-Reestr!$F38,ROUND((MAX(0,MIN(Reestr!$G38,(YEAR(G$7)-YEAR(Reestr!$I38))*12+MONTH(G$7)-MONTH(Reestr!$I38)+1)))*(Reestr!$E38-Reestr!$F38)/Reestr!$G38,2))-IF((MAX(0,MIN(Reestr!$G38,(YEAR(G$7)-YEAR(Reestr!$I38))*12+MONTH(G$7)-MONTH(Reestr!$I38)+1-1)))&gt;=Reestr!$G38,Reestr!$E38-Reestr!$F38,ROUND((MAX(0,MIN(Reestr!$G38,(YEAR(G$7)-YEAR(Reestr!$I38))*12+MONTH(G$7)-MONTH(Reestr!$I38)+1-1)))*(Reestr!$E38-Reestr!$F38)/Reestr!$G38,2)),2))</f>
        <v/>
      </c>
      <c r="H40" s="13" t="str">
        <f aca="false">IF(OR(Reestr!$E38="",Reestr!$H38=""),"",ROUND(IF((MAX(0,MIN(Reestr!$G38,(YEAR(H$7)-YEAR(Reestr!$I38))*12+MONTH(H$7)-MONTH(Reestr!$I38)+1)))&gt;=Reestr!$G38,Reestr!$E38-Reestr!$F38,ROUND((MAX(0,MIN(Reestr!$G38,(YEAR(H$7)-YEAR(Reestr!$I38))*12+MONTH(H$7)-MONTH(Reestr!$I38)+1)))*(Reestr!$E38-Reestr!$F38)/Reestr!$G38,2))-IF((MAX(0,MIN(Reestr!$G38,(YEAR(H$7)-YEAR(Reestr!$I38))*12+MONTH(H$7)-MONTH(Reestr!$I38)+1-1)))&gt;=Reestr!$G38,Reestr!$E38-Reestr!$F38,ROUND((MAX(0,MIN(Reestr!$G38,(YEAR(H$7)-YEAR(Reestr!$I38))*12+MONTH(H$7)-MONTH(Reestr!$I38)+1-1)))*(Reestr!$E38-Reestr!$F38)/Reestr!$G38,2)),2))</f>
        <v/>
      </c>
      <c r="I40" s="13" t="str">
        <f aca="false">IF(OR(Reestr!$E38="",Reestr!$H38=""),"",ROUND(IF((MAX(0,MIN(Reestr!$G38,(YEAR(I$7)-YEAR(Reestr!$I38))*12+MONTH(I$7)-MONTH(Reestr!$I38)+1)))&gt;=Reestr!$G38,Reestr!$E38-Reestr!$F38,ROUND((MAX(0,MIN(Reestr!$G38,(YEAR(I$7)-YEAR(Reestr!$I38))*12+MONTH(I$7)-MONTH(Reestr!$I38)+1)))*(Reestr!$E38-Reestr!$F38)/Reestr!$G38,2))-IF((MAX(0,MIN(Reestr!$G38,(YEAR(I$7)-YEAR(Reestr!$I38))*12+MONTH(I$7)-MONTH(Reestr!$I38)+1-1)))&gt;=Reestr!$G38,Reestr!$E38-Reestr!$F38,ROUND((MAX(0,MIN(Reestr!$G38,(YEAR(I$7)-YEAR(Reestr!$I38))*12+MONTH(I$7)-MONTH(Reestr!$I38)+1-1)))*(Reestr!$E38-Reestr!$F38)/Reestr!$G38,2)),2))</f>
        <v/>
      </c>
      <c r="J40" s="13" t="str">
        <f aca="false">IF(OR(Reestr!$E38="",Reestr!$H38=""),"",ROUND(IF((MAX(0,MIN(Reestr!$G38,(YEAR(J$7)-YEAR(Reestr!$I38))*12+MONTH(J$7)-MONTH(Reestr!$I38)+1)))&gt;=Reestr!$G38,Reestr!$E38-Reestr!$F38,ROUND((MAX(0,MIN(Reestr!$G38,(YEAR(J$7)-YEAR(Reestr!$I38))*12+MONTH(J$7)-MONTH(Reestr!$I38)+1)))*(Reestr!$E38-Reestr!$F38)/Reestr!$G38,2))-IF((MAX(0,MIN(Reestr!$G38,(YEAR(J$7)-YEAR(Reestr!$I38))*12+MONTH(J$7)-MONTH(Reestr!$I38)+1-1)))&gt;=Reestr!$G38,Reestr!$E38-Reestr!$F38,ROUND((MAX(0,MIN(Reestr!$G38,(YEAR(J$7)-YEAR(Reestr!$I38))*12+MONTH(J$7)-MONTH(Reestr!$I38)+1-1)))*(Reestr!$E38-Reestr!$F38)/Reestr!$G38,2)),2))</f>
        <v/>
      </c>
      <c r="K40" s="13" t="str">
        <f aca="false">IF(OR(Reestr!$E38="",Reestr!$H38=""),"",ROUND(IF((MAX(0,MIN(Reestr!$G38,(YEAR(K$7)-YEAR(Reestr!$I38))*12+MONTH(K$7)-MONTH(Reestr!$I38)+1)))&gt;=Reestr!$G38,Reestr!$E38-Reestr!$F38,ROUND((MAX(0,MIN(Reestr!$G38,(YEAR(K$7)-YEAR(Reestr!$I38))*12+MONTH(K$7)-MONTH(Reestr!$I38)+1)))*(Reestr!$E38-Reestr!$F38)/Reestr!$G38,2))-IF((MAX(0,MIN(Reestr!$G38,(YEAR(K$7)-YEAR(Reestr!$I38))*12+MONTH(K$7)-MONTH(Reestr!$I38)+1-1)))&gt;=Reestr!$G38,Reestr!$E38-Reestr!$F38,ROUND((MAX(0,MIN(Reestr!$G38,(YEAR(K$7)-YEAR(Reestr!$I38))*12+MONTH(K$7)-MONTH(Reestr!$I38)+1-1)))*(Reestr!$E38-Reestr!$F38)/Reestr!$G38,2)),2))</f>
        <v/>
      </c>
      <c r="L40" s="13" t="str">
        <f aca="false">IF(OR(Reestr!$E38="",Reestr!$H38=""),"",ROUND(IF((MAX(0,MIN(Reestr!$G38,(YEAR(L$7)-YEAR(Reestr!$I38))*12+MONTH(L$7)-MONTH(Reestr!$I38)+1)))&gt;=Reestr!$G38,Reestr!$E38-Reestr!$F38,ROUND((MAX(0,MIN(Reestr!$G38,(YEAR(L$7)-YEAR(Reestr!$I38))*12+MONTH(L$7)-MONTH(Reestr!$I38)+1)))*(Reestr!$E38-Reestr!$F38)/Reestr!$G38,2))-IF((MAX(0,MIN(Reestr!$G38,(YEAR(L$7)-YEAR(Reestr!$I38))*12+MONTH(L$7)-MONTH(Reestr!$I38)+1-1)))&gt;=Reestr!$G38,Reestr!$E38-Reestr!$F38,ROUND((MAX(0,MIN(Reestr!$G38,(YEAR(L$7)-YEAR(Reestr!$I38))*12+MONTH(L$7)-MONTH(Reestr!$I38)+1-1)))*(Reestr!$E38-Reestr!$F38)/Reestr!$G38,2)),2))</f>
        <v/>
      </c>
      <c r="M40" s="13" t="str">
        <f aca="false">IF(OR(Reestr!$E38="",Reestr!$H38=""),"",ROUND(IF((MAX(0,MIN(Reestr!$G38,(YEAR(M$7)-YEAR(Reestr!$I38))*12+MONTH(M$7)-MONTH(Reestr!$I38)+1)))&gt;=Reestr!$G38,Reestr!$E38-Reestr!$F38,ROUND((MAX(0,MIN(Reestr!$G38,(YEAR(M$7)-YEAR(Reestr!$I38))*12+MONTH(M$7)-MONTH(Reestr!$I38)+1)))*(Reestr!$E38-Reestr!$F38)/Reestr!$G38,2))-IF((MAX(0,MIN(Reestr!$G38,(YEAR(M$7)-YEAR(Reestr!$I38))*12+MONTH(M$7)-MONTH(Reestr!$I38)+1-1)))&gt;=Reestr!$G38,Reestr!$E38-Reestr!$F38,ROUND((MAX(0,MIN(Reestr!$G38,(YEAR(M$7)-YEAR(Reestr!$I38))*12+MONTH(M$7)-MONTH(Reestr!$I38)+1-1)))*(Reestr!$E38-Reestr!$F38)/Reestr!$G38,2)),2))</f>
        <v/>
      </c>
      <c r="N40" s="13" t="str">
        <f aca="false">IF(OR(Reestr!$E38="",Reestr!$H38=""),"",ROUND(IF((MAX(0,MIN(Reestr!$G38,(YEAR(N$7)-YEAR(Reestr!$I38))*12+MONTH(N$7)-MONTH(Reestr!$I38)+1)))&gt;=Reestr!$G38,Reestr!$E38-Reestr!$F38,ROUND((MAX(0,MIN(Reestr!$G38,(YEAR(N$7)-YEAR(Reestr!$I38))*12+MONTH(N$7)-MONTH(Reestr!$I38)+1)))*(Reestr!$E38-Reestr!$F38)/Reestr!$G38,2))-IF((MAX(0,MIN(Reestr!$G38,(YEAR(N$7)-YEAR(Reestr!$I38))*12+MONTH(N$7)-MONTH(Reestr!$I38)+1-1)))&gt;=Reestr!$G38,Reestr!$E38-Reestr!$F38,ROUND((MAX(0,MIN(Reestr!$G38,(YEAR(N$7)-YEAR(Reestr!$I38))*12+MONTH(N$7)-MONTH(Reestr!$I38)+1-1)))*(Reestr!$E38-Reestr!$F38)/Reestr!$G38,2)),2))</f>
        <v/>
      </c>
      <c r="O40" s="29" t="str">
        <f aca="false">IF(B40="","",SUM(C40:N40))</f>
        <v/>
      </c>
    </row>
    <row r="41" customFormat="false" ht="15" hidden="false" customHeight="false" outlineLevel="0" collapsed="false">
      <c r="A41" s="23" t="str">
        <f aca="false">Reestr!A39</f>
        <v/>
      </c>
      <c r="B41" s="5" t="str">
        <f aca="false">IF(Reestr!B39="","",Reestr!B39)</f>
        <v/>
      </c>
      <c r="C41" s="13" t="str">
        <f aca="false">IF(OR(Reestr!$E39="",Reestr!$H39=""),"",ROUND(IF((MAX(0,MIN(Reestr!$G39,(YEAR(C$7)-YEAR(Reestr!$I39))*12+MONTH(C$7)-MONTH(Reestr!$I39)+1)))&gt;=Reestr!$G39,Reestr!$E39-Reestr!$F39,ROUND((MAX(0,MIN(Reestr!$G39,(YEAR(C$7)-YEAR(Reestr!$I39))*12+MONTH(C$7)-MONTH(Reestr!$I39)+1)))*(Reestr!$E39-Reestr!$F39)/Reestr!$G39,2))-IF((MAX(0,MIN(Reestr!$G39,(YEAR(C$7)-YEAR(Reestr!$I39))*12+MONTH(C$7)-MONTH(Reestr!$I39)+1-1)))&gt;=Reestr!$G39,Reestr!$E39-Reestr!$F39,ROUND((MAX(0,MIN(Reestr!$G39,(YEAR(C$7)-YEAR(Reestr!$I39))*12+MONTH(C$7)-MONTH(Reestr!$I39)+1-1)))*(Reestr!$E39-Reestr!$F39)/Reestr!$G39,2)),2))</f>
        <v/>
      </c>
      <c r="D41" s="13" t="str">
        <f aca="false">IF(OR(Reestr!$E39="",Reestr!$H39=""),"",ROUND(IF((MAX(0,MIN(Reestr!$G39,(YEAR(D$7)-YEAR(Reestr!$I39))*12+MONTH(D$7)-MONTH(Reestr!$I39)+1)))&gt;=Reestr!$G39,Reestr!$E39-Reestr!$F39,ROUND((MAX(0,MIN(Reestr!$G39,(YEAR(D$7)-YEAR(Reestr!$I39))*12+MONTH(D$7)-MONTH(Reestr!$I39)+1)))*(Reestr!$E39-Reestr!$F39)/Reestr!$G39,2))-IF((MAX(0,MIN(Reestr!$G39,(YEAR(D$7)-YEAR(Reestr!$I39))*12+MONTH(D$7)-MONTH(Reestr!$I39)+1-1)))&gt;=Reestr!$G39,Reestr!$E39-Reestr!$F39,ROUND((MAX(0,MIN(Reestr!$G39,(YEAR(D$7)-YEAR(Reestr!$I39))*12+MONTH(D$7)-MONTH(Reestr!$I39)+1-1)))*(Reestr!$E39-Reestr!$F39)/Reestr!$G39,2)),2))</f>
        <v/>
      </c>
      <c r="E41" s="13" t="str">
        <f aca="false">IF(OR(Reestr!$E39="",Reestr!$H39=""),"",ROUND(IF((MAX(0,MIN(Reestr!$G39,(YEAR(E$7)-YEAR(Reestr!$I39))*12+MONTH(E$7)-MONTH(Reestr!$I39)+1)))&gt;=Reestr!$G39,Reestr!$E39-Reestr!$F39,ROUND((MAX(0,MIN(Reestr!$G39,(YEAR(E$7)-YEAR(Reestr!$I39))*12+MONTH(E$7)-MONTH(Reestr!$I39)+1)))*(Reestr!$E39-Reestr!$F39)/Reestr!$G39,2))-IF((MAX(0,MIN(Reestr!$G39,(YEAR(E$7)-YEAR(Reestr!$I39))*12+MONTH(E$7)-MONTH(Reestr!$I39)+1-1)))&gt;=Reestr!$G39,Reestr!$E39-Reestr!$F39,ROUND((MAX(0,MIN(Reestr!$G39,(YEAR(E$7)-YEAR(Reestr!$I39))*12+MONTH(E$7)-MONTH(Reestr!$I39)+1-1)))*(Reestr!$E39-Reestr!$F39)/Reestr!$G39,2)),2))</f>
        <v/>
      </c>
      <c r="F41" s="13" t="str">
        <f aca="false">IF(OR(Reestr!$E39="",Reestr!$H39=""),"",ROUND(IF((MAX(0,MIN(Reestr!$G39,(YEAR(F$7)-YEAR(Reestr!$I39))*12+MONTH(F$7)-MONTH(Reestr!$I39)+1)))&gt;=Reestr!$G39,Reestr!$E39-Reestr!$F39,ROUND((MAX(0,MIN(Reestr!$G39,(YEAR(F$7)-YEAR(Reestr!$I39))*12+MONTH(F$7)-MONTH(Reestr!$I39)+1)))*(Reestr!$E39-Reestr!$F39)/Reestr!$G39,2))-IF((MAX(0,MIN(Reestr!$G39,(YEAR(F$7)-YEAR(Reestr!$I39))*12+MONTH(F$7)-MONTH(Reestr!$I39)+1-1)))&gt;=Reestr!$G39,Reestr!$E39-Reestr!$F39,ROUND((MAX(0,MIN(Reestr!$G39,(YEAR(F$7)-YEAR(Reestr!$I39))*12+MONTH(F$7)-MONTH(Reestr!$I39)+1-1)))*(Reestr!$E39-Reestr!$F39)/Reestr!$G39,2)),2))</f>
        <v/>
      </c>
      <c r="G41" s="13" t="str">
        <f aca="false">IF(OR(Reestr!$E39="",Reestr!$H39=""),"",ROUND(IF((MAX(0,MIN(Reestr!$G39,(YEAR(G$7)-YEAR(Reestr!$I39))*12+MONTH(G$7)-MONTH(Reestr!$I39)+1)))&gt;=Reestr!$G39,Reestr!$E39-Reestr!$F39,ROUND((MAX(0,MIN(Reestr!$G39,(YEAR(G$7)-YEAR(Reestr!$I39))*12+MONTH(G$7)-MONTH(Reestr!$I39)+1)))*(Reestr!$E39-Reestr!$F39)/Reestr!$G39,2))-IF((MAX(0,MIN(Reestr!$G39,(YEAR(G$7)-YEAR(Reestr!$I39))*12+MONTH(G$7)-MONTH(Reestr!$I39)+1-1)))&gt;=Reestr!$G39,Reestr!$E39-Reestr!$F39,ROUND((MAX(0,MIN(Reestr!$G39,(YEAR(G$7)-YEAR(Reestr!$I39))*12+MONTH(G$7)-MONTH(Reestr!$I39)+1-1)))*(Reestr!$E39-Reestr!$F39)/Reestr!$G39,2)),2))</f>
        <v/>
      </c>
      <c r="H41" s="13" t="str">
        <f aca="false">IF(OR(Reestr!$E39="",Reestr!$H39=""),"",ROUND(IF((MAX(0,MIN(Reestr!$G39,(YEAR(H$7)-YEAR(Reestr!$I39))*12+MONTH(H$7)-MONTH(Reestr!$I39)+1)))&gt;=Reestr!$G39,Reestr!$E39-Reestr!$F39,ROUND((MAX(0,MIN(Reestr!$G39,(YEAR(H$7)-YEAR(Reestr!$I39))*12+MONTH(H$7)-MONTH(Reestr!$I39)+1)))*(Reestr!$E39-Reestr!$F39)/Reestr!$G39,2))-IF((MAX(0,MIN(Reestr!$G39,(YEAR(H$7)-YEAR(Reestr!$I39))*12+MONTH(H$7)-MONTH(Reestr!$I39)+1-1)))&gt;=Reestr!$G39,Reestr!$E39-Reestr!$F39,ROUND((MAX(0,MIN(Reestr!$G39,(YEAR(H$7)-YEAR(Reestr!$I39))*12+MONTH(H$7)-MONTH(Reestr!$I39)+1-1)))*(Reestr!$E39-Reestr!$F39)/Reestr!$G39,2)),2))</f>
        <v/>
      </c>
      <c r="I41" s="13" t="str">
        <f aca="false">IF(OR(Reestr!$E39="",Reestr!$H39=""),"",ROUND(IF((MAX(0,MIN(Reestr!$G39,(YEAR(I$7)-YEAR(Reestr!$I39))*12+MONTH(I$7)-MONTH(Reestr!$I39)+1)))&gt;=Reestr!$G39,Reestr!$E39-Reestr!$F39,ROUND((MAX(0,MIN(Reestr!$G39,(YEAR(I$7)-YEAR(Reestr!$I39))*12+MONTH(I$7)-MONTH(Reestr!$I39)+1)))*(Reestr!$E39-Reestr!$F39)/Reestr!$G39,2))-IF((MAX(0,MIN(Reestr!$G39,(YEAR(I$7)-YEAR(Reestr!$I39))*12+MONTH(I$7)-MONTH(Reestr!$I39)+1-1)))&gt;=Reestr!$G39,Reestr!$E39-Reestr!$F39,ROUND((MAX(0,MIN(Reestr!$G39,(YEAR(I$7)-YEAR(Reestr!$I39))*12+MONTH(I$7)-MONTH(Reestr!$I39)+1-1)))*(Reestr!$E39-Reestr!$F39)/Reestr!$G39,2)),2))</f>
        <v/>
      </c>
      <c r="J41" s="13" t="str">
        <f aca="false">IF(OR(Reestr!$E39="",Reestr!$H39=""),"",ROUND(IF((MAX(0,MIN(Reestr!$G39,(YEAR(J$7)-YEAR(Reestr!$I39))*12+MONTH(J$7)-MONTH(Reestr!$I39)+1)))&gt;=Reestr!$G39,Reestr!$E39-Reestr!$F39,ROUND((MAX(0,MIN(Reestr!$G39,(YEAR(J$7)-YEAR(Reestr!$I39))*12+MONTH(J$7)-MONTH(Reestr!$I39)+1)))*(Reestr!$E39-Reestr!$F39)/Reestr!$G39,2))-IF((MAX(0,MIN(Reestr!$G39,(YEAR(J$7)-YEAR(Reestr!$I39))*12+MONTH(J$7)-MONTH(Reestr!$I39)+1-1)))&gt;=Reestr!$G39,Reestr!$E39-Reestr!$F39,ROUND((MAX(0,MIN(Reestr!$G39,(YEAR(J$7)-YEAR(Reestr!$I39))*12+MONTH(J$7)-MONTH(Reestr!$I39)+1-1)))*(Reestr!$E39-Reestr!$F39)/Reestr!$G39,2)),2))</f>
        <v/>
      </c>
      <c r="K41" s="13" t="str">
        <f aca="false">IF(OR(Reestr!$E39="",Reestr!$H39=""),"",ROUND(IF((MAX(0,MIN(Reestr!$G39,(YEAR(K$7)-YEAR(Reestr!$I39))*12+MONTH(K$7)-MONTH(Reestr!$I39)+1)))&gt;=Reestr!$G39,Reestr!$E39-Reestr!$F39,ROUND((MAX(0,MIN(Reestr!$G39,(YEAR(K$7)-YEAR(Reestr!$I39))*12+MONTH(K$7)-MONTH(Reestr!$I39)+1)))*(Reestr!$E39-Reestr!$F39)/Reestr!$G39,2))-IF((MAX(0,MIN(Reestr!$G39,(YEAR(K$7)-YEAR(Reestr!$I39))*12+MONTH(K$7)-MONTH(Reestr!$I39)+1-1)))&gt;=Reestr!$G39,Reestr!$E39-Reestr!$F39,ROUND((MAX(0,MIN(Reestr!$G39,(YEAR(K$7)-YEAR(Reestr!$I39))*12+MONTH(K$7)-MONTH(Reestr!$I39)+1-1)))*(Reestr!$E39-Reestr!$F39)/Reestr!$G39,2)),2))</f>
        <v/>
      </c>
      <c r="L41" s="13" t="str">
        <f aca="false">IF(OR(Reestr!$E39="",Reestr!$H39=""),"",ROUND(IF((MAX(0,MIN(Reestr!$G39,(YEAR(L$7)-YEAR(Reestr!$I39))*12+MONTH(L$7)-MONTH(Reestr!$I39)+1)))&gt;=Reestr!$G39,Reestr!$E39-Reestr!$F39,ROUND((MAX(0,MIN(Reestr!$G39,(YEAR(L$7)-YEAR(Reestr!$I39))*12+MONTH(L$7)-MONTH(Reestr!$I39)+1)))*(Reestr!$E39-Reestr!$F39)/Reestr!$G39,2))-IF((MAX(0,MIN(Reestr!$G39,(YEAR(L$7)-YEAR(Reestr!$I39))*12+MONTH(L$7)-MONTH(Reestr!$I39)+1-1)))&gt;=Reestr!$G39,Reestr!$E39-Reestr!$F39,ROUND((MAX(0,MIN(Reestr!$G39,(YEAR(L$7)-YEAR(Reestr!$I39))*12+MONTH(L$7)-MONTH(Reestr!$I39)+1-1)))*(Reestr!$E39-Reestr!$F39)/Reestr!$G39,2)),2))</f>
        <v/>
      </c>
      <c r="M41" s="13" t="str">
        <f aca="false">IF(OR(Reestr!$E39="",Reestr!$H39=""),"",ROUND(IF((MAX(0,MIN(Reestr!$G39,(YEAR(M$7)-YEAR(Reestr!$I39))*12+MONTH(M$7)-MONTH(Reestr!$I39)+1)))&gt;=Reestr!$G39,Reestr!$E39-Reestr!$F39,ROUND((MAX(0,MIN(Reestr!$G39,(YEAR(M$7)-YEAR(Reestr!$I39))*12+MONTH(M$7)-MONTH(Reestr!$I39)+1)))*(Reestr!$E39-Reestr!$F39)/Reestr!$G39,2))-IF((MAX(0,MIN(Reestr!$G39,(YEAR(M$7)-YEAR(Reestr!$I39))*12+MONTH(M$7)-MONTH(Reestr!$I39)+1-1)))&gt;=Reestr!$G39,Reestr!$E39-Reestr!$F39,ROUND((MAX(0,MIN(Reestr!$G39,(YEAR(M$7)-YEAR(Reestr!$I39))*12+MONTH(M$7)-MONTH(Reestr!$I39)+1-1)))*(Reestr!$E39-Reestr!$F39)/Reestr!$G39,2)),2))</f>
        <v/>
      </c>
      <c r="N41" s="13" t="str">
        <f aca="false">IF(OR(Reestr!$E39="",Reestr!$H39=""),"",ROUND(IF((MAX(0,MIN(Reestr!$G39,(YEAR(N$7)-YEAR(Reestr!$I39))*12+MONTH(N$7)-MONTH(Reestr!$I39)+1)))&gt;=Reestr!$G39,Reestr!$E39-Reestr!$F39,ROUND((MAX(0,MIN(Reestr!$G39,(YEAR(N$7)-YEAR(Reestr!$I39))*12+MONTH(N$7)-MONTH(Reestr!$I39)+1)))*(Reestr!$E39-Reestr!$F39)/Reestr!$G39,2))-IF((MAX(0,MIN(Reestr!$G39,(YEAR(N$7)-YEAR(Reestr!$I39))*12+MONTH(N$7)-MONTH(Reestr!$I39)+1-1)))&gt;=Reestr!$G39,Reestr!$E39-Reestr!$F39,ROUND((MAX(0,MIN(Reestr!$G39,(YEAR(N$7)-YEAR(Reestr!$I39))*12+MONTH(N$7)-MONTH(Reestr!$I39)+1-1)))*(Reestr!$E39-Reestr!$F39)/Reestr!$G39,2)),2))</f>
        <v/>
      </c>
      <c r="O41" s="29" t="str">
        <f aca="false">IF(B41="","",SUM(C41:N41))</f>
        <v/>
      </c>
    </row>
    <row r="42" customFormat="false" ht="15" hidden="false" customHeight="false" outlineLevel="0" collapsed="false">
      <c r="A42" s="23" t="str">
        <f aca="false">Reestr!A40</f>
        <v/>
      </c>
      <c r="B42" s="5" t="str">
        <f aca="false">IF(Reestr!B40="","",Reestr!B40)</f>
        <v/>
      </c>
      <c r="C42" s="13" t="str">
        <f aca="false">IF(OR(Reestr!$E40="",Reestr!$H40=""),"",ROUND(IF((MAX(0,MIN(Reestr!$G40,(YEAR(C$7)-YEAR(Reestr!$I40))*12+MONTH(C$7)-MONTH(Reestr!$I40)+1)))&gt;=Reestr!$G40,Reestr!$E40-Reestr!$F40,ROUND((MAX(0,MIN(Reestr!$G40,(YEAR(C$7)-YEAR(Reestr!$I40))*12+MONTH(C$7)-MONTH(Reestr!$I40)+1)))*(Reestr!$E40-Reestr!$F40)/Reestr!$G40,2))-IF((MAX(0,MIN(Reestr!$G40,(YEAR(C$7)-YEAR(Reestr!$I40))*12+MONTH(C$7)-MONTH(Reestr!$I40)+1-1)))&gt;=Reestr!$G40,Reestr!$E40-Reestr!$F40,ROUND((MAX(0,MIN(Reestr!$G40,(YEAR(C$7)-YEAR(Reestr!$I40))*12+MONTH(C$7)-MONTH(Reestr!$I40)+1-1)))*(Reestr!$E40-Reestr!$F40)/Reestr!$G40,2)),2))</f>
        <v/>
      </c>
      <c r="D42" s="13" t="str">
        <f aca="false">IF(OR(Reestr!$E40="",Reestr!$H40=""),"",ROUND(IF((MAX(0,MIN(Reestr!$G40,(YEAR(D$7)-YEAR(Reestr!$I40))*12+MONTH(D$7)-MONTH(Reestr!$I40)+1)))&gt;=Reestr!$G40,Reestr!$E40-Reestr!$F40,ROUND((MAX(0,MIN(Reestr!$G40,(YEAR(D$7)-YEAR(Reestr!$I40))*12+MONTH(D$7)-MONTH(Reestr!$I40)+1)))*(Reestr!$E40-Reestr!$F40)/Reestr!$G40,2))-IF((MAX(0,MIN(Reestr!$G40,(YEAR(D$7)-YEAR(Reestr!$I40))*12+MONTH(D$7)-MONTH(Reestr!$I40)+1-1)))&gt;=Reestr!$G40,Reestr!$E40-Reestr!$F40,ROUND((MAX(0,MIN(Reestr!$G40,(YEAR(D$7)-YEAR(Reestr!$I40))*12+MONTH(D$7)-MONTH(Reestr!$I40)+1-1)))*(Reestr!$E40-Reestr!$F40)/Reestr!$G40,2)),2))</f>
        <v/>
      </c>
      <c r="E42" s="13" t="str">
        <f aca="false">IF(OR(Reestr!$E40="",Reestr!$H40=""),"",ROUND(IF((MAX(0,MIN(Reestr!$G40,(YEAR(E$7)-YEAR(Reestr!$I40))*12+MONTH(E$7)-MONTH(Reestr!$I40)+1)))&gt;=Reestr!$G40,Reestr!$E40-Reestr!$F40,ROUND((MAX(0,MIN(Reestr!$G40,(YEAR(E$7)-YEAR(Reestr!$I40))*12+MONTH(E$7)-MONTH(Reestr!$I40)+1)))*(Reestr!$E40-Reestr!$F40)/Reestr!$G40,2))-IF((MAX(0,MIN(Reestr!$G40,(YEAR(E$7)-YEAR(Reestr!$I40))*12+MONTH(E$7)-MONTH(Reestr!$I40)+1-1)))&gt;=Reestr!$G40,Reestr!$E40-Reestr!$F40,ROUND((MAX(0,MIN(Reestr!$G40,(YEAR(E$7)-YEAR(Reestr!$I40))*12+MONTH(E$7)-MONTH(Reestr!$I40)+1-1)))*(Reestr!$E40-Reestr!$F40)/Reestr!$G40,2)),2))</f>
        <v/>
      </c>
      <c r="F42" s="13" t="str">
        <f aca="false">IF(OR(Reestr!$E40="",Reestr!$H40=""),"",ROUND(IF((MAX(0,MIN(Reestr!$G40,(YEAR(F$7)-YEAR(Reestr!$I40))*12+MONTH(F$7)-MONTH(Reestr!$I40)+1)))&gt;=Reestr!$G40,Reestr!$E40-Reestr!$F40,ROUND((MAX(0,MIN(Reestr!$G40,(YEAR(F$7)-YEAR(Reestr!$I40))*12+MONTH(F$7)-MONTH(Reestr!$I40)+1)))*(Reestr!$E40-Reestr!$F40)/Reestr!$G40,2))-IF((MAX(0,MIN(Reestr!$G40,(YEAR(F$7)-YEAR(Reestr!$I40))*12+MONTH(F$7)-MONTH(Reestr!$I40)+1-1)))&gt;=Reestr!$G40,Reestr!$E40-Reestr!$F40,ROUND((MAX(0,MIN(Reestr!$G40,(YEAR(F$7)-YEAR(Reestr!$I40))*12+MONTH(F$7)-MONTH(Reestr!$I40)+1-1)))*(Reestr!$E40-Reestr!$F40)/Reestr!$G40,2)),2))</f>
        <v/>
      </c>
      <c r="G42" s="13" t="str">
        <f aca="false">IF(OR(Reestr!$E40="",Reestr!$H40=""),"",ROUND(IF((MAX(0,MIN(Reestr!$G40,(YEAR(G$7)-YEAR(Reestr!$I40))*12+MONTH(G$7)-MONTH(Reestr!$I40)+1)))&gt;=Reestr!$G40,Reestr!$E40-Reestr!$F40,ROUND((MAX(0,MIN(Reestr!$G40,(YEAR(G$7)-YEAR(Reestr!$I40))*12+MONTH(G$7)-MONTH(Reestr!$I40)+1)))*(Reestr!$E40-Reestr!$F40)/Reestr!$G40,2))-IF((MAX(0,MIN(Reestr!$G40,(YEAR(G$7)-YEAR(Reestr!$I40))*12+MONTH(G$7)-MONTH(Reestr!$I40)+1-1)))&gt;=Reestr!$G40,Reestr!$E40-Reestr!$F40,ROUND((MAX(0,MIN(Reestr!$G40,(YEAR(G$7)-YEAR(Reestr!$I40))*12+MONTH(G$7)-MONTH(Reestr!$I40)+1-1)))*(Reestr!$E40-Reestr!$F40)/Reestr!$G40,2)),2))</f>
        <v/>
      </c>
      <c r="H42" s="13" t="str">
        <f aca="false">IF(OR(Reestr!$E40="",Reestr!$H40=""),"",ROUND(IF((MAX(0,MIN(Reestr!$G40,(YEAR(H$7)-YEAR(Reestr!$I40))*12+MONTH(H$7)-MONTH(Reestr!$I40)+1)))&gt;=Reestr!$G40,Reestr!$E40-Reestr!$F40,ROUND((MAX(0,MIN(Reestr!$G40,(YEAR(H$7)-YEAR(Reestr!$I40))*12+MONTH(H$7)-MONTH(Reestr!$I40)+1)))*(Reestr!$E40-Reestr!$F40)/Reestr!$G40,2))-IF((MAX(0,MIN(Reestr!$G40,(YEAR(H$7)-YEAR(Reestr!$I40))*12+MONTH(H$7)-MONTH(Reestr!$I40)+1-1)))&gt;=Reestr!$G40,Reestr!$E40-Reestr!$F40,ROUND((MAX(0,MIN(Reestr!$G40,(YEAR(H$7)-YEAR(Reestr!$I40))*12+MONTH(H$7)-MONTH(Reestr!$I40)+1-1)))*(Reestr!$E40-Reestr!$F40)/Reestr!$G40,2)),2))</f>
        <v/>
      </c>
      <c r="I42" s="13" t="str">
        <f aca="false">IF(OR(Reestr!$E40="",Reestr!$H40=""),"",ROUND(IF((MAX(0,MIN(Reestr!$G40,(YEAR(I$7)-YEAR(Reestr!$I40))*12+MONTH(I$7)-MONTH(Reestr!$I40)+1)))&gt;=Reestr!$G40,Reestr!$E40-Reestr!$F40,ROUND((MAX(0,MIN(Reestr!$G40,(YEAR(I$7)-YEAR(Reestr!$I40))*12+MONTH(I$7)-MONTH(Reestr!$I40)+1)))*(Reestr!$E40-Reestr!$F40)/Reestr!$G40,2))-IF((MAX(0,MIN(Reestr!$G40,(YEAR(I$7)-YEAR(Reestr!$I40))*12+MONTH(I$7)-MONTH(Reestr!$I40)+1-1)))&gt;=Reestr!$G40,Reestr!$E40-Reestr!$F40,ROUND((MAX(0,MIN(Reestr!$G40,(YEAR(I$7)-YEAR(Reestr!$I40))*12+MONTH(I$7)-MONTH(Reestr!$I40)+1-1)))*(Reestr!$E40-Reestr!$F40)/Reestr!$G40,2)),2))</f>
        <v/>
      </c>
      <c r="J42" s="13" t="str">
        <f aca="false">IF(OR(Reestr!$E40="",Reestr!$H40=""),"",ROUND(IF((MAX(0,MIN(Reestr!$G40,(YEAR(J$7)-YEAR(Reestr!$I40))*12+MONTH(J$7)-MONTH(Reestr!$I40)+1)))&gt;=Reestr!$G40,Reestr!$E40-Reestr!$F40,ROUND((MAX(0,MIN(Reestr!$G40,(YEAR(J$7)-YEAR(Reestr!$I40))*12+MONTH(J$7)-MONTH(Reestr!$I40)+1)))*(Reestr!$E40-Reestr!$F40)/Reestr!$G40,2))-IF((MAX(0,MIN(Reestr!$G40,(YEAR(J$7)-YEAR(Reestr!$I40))*12+MONTH(J$7)-MONTH(Reestr!$I40)+1-1)))&gt;=Reestr!$G40,Reestr!$E40-Reestr!$F40,ROUND((MAX(0,MIN(Reestr!$G40,(YEAR(J$7)-YEAR(Reestr!$I40))*12+MONTH(J$7)-MONTH(Reestr!$I40)+1-1)))*(Reestr!$E40-Reestr!$F40)/Reestr!$G40,2)),2))</f>
        <v/>
      </c>
      <c r="K42" s="13" t="str">
        <f aca="false">IF(OR(Reestr!$E40="",Reestr!$H40=""),"",ROUND(IF((MAX(0,MIN(Reestr!$G40,(YEAR(K$7)-YEAR(Reestr!$I40))*12+MONTH(K$7)-MONTH(Reestr!$I40)+1)))&gt;=Reestr!$G40,Reestr!$E40-Reestr!$F40,ROUND((MAX(0,MIN(Reestr!$G40,(YEAR(K$7)-YEAR(Reestr!$I40))*12+MONTH(K$7)-MONTH(Reestr!$I40)+1)))*(Reestr!$E40-Reestr!$F40)/Reestr!$G40,2))-IF((MAX(0,MIN(Reestr!$G40,(YEAR(K$7)-YEAR(Reestr!$I40))*12+MONTH(K$7)-MONTH(Reestr!$I40)+1-1)))&gt;=Reestr!$G40,Reestr!$E40-Reestr!$F40,ROUND((MAX(0,MIN(Reestr!$G40,(YEAR(K$7)-YEAR(Reestr!$I40))*12+MONTH(K$7)-MONTH(Reestr!$I40)+1-1)))*(Reestr!$E40-Reestr!$F40)/Reestr!$G40,2)),2))</f>
        <v/>
      </c>
      <c r="L42" s="13" t="str">
        <f aca="false">IF(OR(Reestr!$E40="",Reestr!$H40=""),"",ROUND(IF((MAX(0,MIN(Reestr!$G40,(YEAR(L$7)-YEAR(Reestr!$I40))*12+MONTH(L$7)-MONTH(Reestr!$I40)+1)))&gt;=Reestr!$G40,Reestr!$E40-Reestr!$F40,ROUND((MAX(0,MIN(Reestr!$G40,(YEAR(L$7)-YEAR(Reestr!$I40))*12+MONTH(L$7)-MONTH(Reestr!$I40)+1)))*(Reestr!$E40-Reestr!$F40)/Reestr!$G40,2))-IF((MAX(0,MIN(Reestr!$G40,(YEAR(L$7)-YEAR(Reestr!$I40))*12+MONTH(L$7)-MONTH(Reestr!$I40)+1-1)))&gt;=Reestr!$G40,Reestr!$E40-Reestr!$F40,ROUND((MAX(0,MIN(Reestr!$G40,(YEAR(L$7)-YEAR(Reestr!$I40))*12+MONTH(L$7)-MONTH(Reestr!$I40)+1-1)))*(Reestr!$E40-Reestr!$F40)/Reestr!$G40,2)),2))</f>
        <v/>
      </c>
      <c r="M42" s="13" t="str">
        <f aca="false">IF(OR(Reestr!$E40="",Reestr!$H40=""),"",ROUND(IF((MAX(0,MIN(Reestr!$G40,(YEAR(M$7)-YEAR(Reestr!$I40))*12+MONTH(M$7)-MONTH(Reestr!$I40)+1)))&gt;=Reestr!$G40,Reestr!$E40-Reestr!$F40,ROUND((MAX(0,MIN(Reestr!$G40,(YEAR(M$7)-YEAR(Reestr!$I40))*12+MONTH(M$7)-MONTH(Reestr!$I40)+1)))*(Reestr!$E40-Reestr!$F40)/Reestr!$G40,2))-IF((MAX(0,MIN(Reestr!$G40,(YEAR(M$7)-YEAR(Reestr!$I40))*12+MONTH(M$7)-MONTH(Reestr!$I40)+1-1)))&gt;=Reestr!$G40,Reestr!$E40-Reestr!$F40,ROUND((MAX(0,MIN(Reestr!$G40,(YEAR(M$7)-YEAR(Reestr!$I40))*12+MONTH(M$7)-MONTH(Reestr!$I40)+1-1)))*(Reestr!$E40-Reestr!$F40)/Reestr!$G40,2)),2))</f>
        <v/>
      </c>
      <c r="N42" s="13" t="str">
        <f aca="false">IF(OR(Reestr!$E40="",Reestr!$H40=""),"",ROUND(IF((MAX(0,MIN(Reestr!$G40,(YEAR(N$7)-YEAR(Reestr!$I40))*12+MONTH(N$7)-MONTH(Reestr!$I40)+1)))&gt;=Reestr!$G40,Reestr!$E40-Reestr!$F40,ROUND((MAX(0,MIN(Reestr!$G40,(YEAR(N$7)-YEAR(Reestr!$I40))*12+MONTH(N$7)-MONTH(Reestr!$I40)+1)))*(Reestr!$E40-Reestr!$F40)/Reestr!$G40,2))-IF((MAX(0,MIN(Reestr!$G40,(YEAR(N$7)-YEAR(Reestr!$I40))*12+MONTH(N$7)-MONTH(Reestr!$I40)+1-1)))&gt;=Reestr!$G40,Reestr!$E40-Reestr!$F40,ROUND((MAX(0,MIN(Reestr!$G40,(YEAR(N$7)-YEAR(Reestr!$I40))*12+MONTH(N$7)-MONTH(Reestr!$I40)+1-1)))*(Reestr!$E40-Reestr!$F40)/Reestr!$G40,2)),2))</f>
        <v/>
      </c>
      <c r="O42" s="29" t="str">
        <f aca="false">IF(B42="","",SUM(C42:N42))</f>
        <v/>
      </c>
    </row>
    <row r="43" customFormat="false" ht="15" hidden="false" customHeight="false" outlineLevel="0" collapsed="false">
      <c r="A43" s="23" t="str">
        <f aca="false">Reestr!A41</f>
        <v/>
      </c>
      <c r="B43" s="5" t="str">
        <f aca="false">IF(Reestr!B41="","",Reestr!B41)</f>
        <v/>
      </c>
      <c r="C43" s="13" t="str">
        <f aca="false">IF(OR(Reestr!$E41="",Reestr!$H41=""),"",ROUND(IF((MAX(0,MIN(Reestr!$G41,(YEAR(C$7)-YEAR(Reestr!$I41))*12+MONTH(C$7)-MONTH(Reestr!$I41)+1)))&gt;=Reestr!$G41,Reestr!$E41-Reestr!$F41,ROUND((MAX(0,MIN(Reestr!$G41,(YEAR(C$7)-YEAR(Reestr!$I41))*12+MONTH(C$7)-MONTH(Reestr!$I41)+1)))*(Reestr!$E41-Reestr!$F41)/Reestr!$G41,2))-IF((MAX(0,MIN(Reestr!$G41,(YEAR(C$7)-YEAR(Reestr!$I41))*12+MONTH(C$7)-MONTH(Reestr!$I41)+1-1)))&gt;=Reestr!$G41,Reestr!$E41-Reestr!$F41,ROUND((MAX(0,MIN(Reestr!$G41,(YEAR(C$7)-YEAR(Reestr!$I41))*12+MONTH(C$7)-MONTH(Reestr!$I41)+1-1)))*(Reestr!$E41-Reestr!$F41)/Reestr!$G41,2)),2))</f>
        <v/>
      </c>
      <c r="D43" s="13" t="str">
        <f aca="false">IF(OR(Reestr!$E41="",Reestr!$H41=""),"",ROUND(IF((MAX(0,MIN(Reestr!$G41,(YEAR(D$7)-YEAR(Reestr!$I41))*12+MONTH(D$7)-MONTH(Reestr!$I41)+1)))&gt;=Reestr!$G41,Reestr!$E41-Reestr!$F41,ROUND((MAX(0,MIN(Reestr!$G41,(YEAR(D$7)-YEAR(Reestr!$I41))*12+MONTH(D$7)-MONTH(Reestr!$I41)+1)))*(Reestr!$E41-Reestr!$F41)/Reestr!$G41,2))-IF((MAX(0,MIN(Reestr!$G41,(YEAR(D$7)-YEAR(Reestr!$I41))*12+MONTH(D$7)-MONTH(Reestr!$I41)+1-1)))&gt;=Reestr!$G41,Reestr!$E41-Reestr!$F41,ROUND((MAX(0,MIN(Reestr!$G41,(YEAR(D$7)-YEAR(Reestr!$I41))*12+MONTH(D$7)-MONTH(Reestr!$I41)+1-1)))*(Reestr!$E41-Reestr!$F41)/Reestr!$G41,2)),2))</f>
        <v/>
      </c>
      <c r="E43" s="13" t="str">
        <f aca="false">IF(OR(Reestr!$E41="",Reestr!$H41=""),"",ROUND(IF((MAX(0,MIN(Reestr!$G41,(YEAR(E$7)-YEAR(Reestr!$I41))*12+MONTH(E$7)-MONTH(Reestr!$I41)+1)))&gt;=Reestr!$G41,Reestr!$E41-Reestr!$F41,ROUND((MAX(0,MIN(Reestr!$G41,(YEAR(E$7)-YEAR(Reestr!$I41))*12+MONTH(E$7)-MONTH(Reestr!$I41)+1)))*(Reestr!$E41-Reestr!$F41)/Reestr!$G41,2))-IF((MAX(0,MIN(Reestr!$G41,(YEAR(E$7)-YEAR(Reestr!$I41))*12+MONTH(E$7)-MONTH(Reestr!$I41)+1-1)))&gt;=Reestr!$G41,Reestr!$E41-Reestr!$F41,ROUND((MAX(0,MIN(Reestr!$G41,(YEAR(E$7)-YEAR(Reestr!$I41))*12+MONTH(E$7)-MONTH(Reestr!$I41)+1-1)))*(Reestr!$E41-Reestr!$F41)/Reestr!$G41,2)),2))</f>
        <v/>
      </c>
      <c r="F43" s="13" t="str">
        <f aca="false">IF(OR(Reestr!$E41="",Reestr!$H41=""),"",ROUND(IF((MAX(0,MIN(Reestr!$G41,(YEAR(F$7)-YEAR(Reestr!$I41))*12+MONTH(F$7)-MONTH(Reestr!$I41)+1)))&gt;=Reestr!$G41,Reestr!$E41-Reestr!$F41,ROUND((MAX(0,MIN(Reestr!$G41,(YEAR(F$7)-YEAR(Reestr!$I41))*12+MONTH(F$7)-MONTH(Reestr!$I41)+1)))*(Reestr!$E41-Reestr!$F41)/Reestr!$G41,2))-IF((MAX(0,MIN(Reestr!$G41,(YEAR(F$7)-YEAR(Reestr!$I41))*12+MONTH(F$7)-MONTH(Reestr!$I41)+1-1)))&gt;=Reestr!$G41,Reestr!$E41-Reestr!$F41,ROUND((MAX(0,MIN(Reestr!$G41,(YEAR(F$7)-YEAR(Reestr!$I41))*12+MONTH(F$7)-MONTH(Reestr!$I41)+1-1)))*(Reestr!$E41-Reestr!$F41)/Reestr!$G41,2)),2))</f>
        <v/>
      </c>
      <c r="G43" s="13" t="str">
        <f aca="false">IF(OR(Reestr!$E41="",Reestr!$H41=""),"",ROUND(IF((MAX(0,MIN(Reestr!$G41,(YEAR(G$7)-YEAR(Reestr!$I41))*12+MONTH(G$7)-MONTH(Reestr!$I41)+1)))&gt;=Reestr!$G41,Reestr!$E41-Reestr!$F41,ROUND((MAX(0,MIN(Reestr!$G41,(YEAR(G$7)-YEAR(Reestr!$I41))*12+MONTH(G$7)-MONTH(Reestr!$I41)+1)))*(Reestr!$E41-Reestr!$F41)/Reestr!$G41,2))-IF((MAX(0,MIN(Reestr!$G41,(YEAR(G$7)-YEAR(Reestr!$I41))*12+MONTH(G$7)-MONTH(Reestr!$I41)+1-1)))&gt;=Reestr!$G41,Reestr!$E41-Reestr!$F41,ROUND((MAX(0,MIN(Reestr!$G41,(YEAR(G$7)-YEAR(Reestr!$I41))*12+MONTH(G$7)-MONTH(Reestr!$I41)+1-1)))*(Reestr!$E41-Reestr!$F41)/Reestr!$G41,2)),2))</f>
        <v/>
      </c>
      <c r="H43" s="13" t="str">
        <f aca="false">IF(OR(Reestr!$E41="",Reestr!$H41=""),"",ROUND(IF((MAX(0,MIN(Reestr!$G41,(YEAR(H$7)-YEAR(Reestr!$I41))*12+MONTH(H$7)-MONTH(Reestr!$I41)+1)))&gt;=Reestr!$G41,Reestr!$E41-Reestr!$F41,ROUND((MAX(0,MIN(Reestr!$G41,(YEAR(H$7)-YEAR(Reestr!$I41))*12+MONTH(H$7)-MONTH(Reestr!$I41)+1)))*(Reestr!$E41-Reestr!$F41)/Reestr!$G41,2))-IF((MAX(0,MIN(Reestr!$G41,(YEAR(H$7)-YEAR(Reestr!$I41))*12+MONTH(H$7)-MONTH(Reestr!$I41)+1-1)))&gt;=Reestr!$G41,Reestr!$E41-Reestr!$F41,ROUND((MAX(0,MIN(Reestr!$G41,(YEAR(H$7)-YEAR(Reestr!$I41))*12+MONTH(H$7)-MONTH(Reestr!$I41)+1-1)))*(Reestr!$E41-Reestr!$F41)/Reestr!$G41,2)),2))</f>
        <v/>
      </c>
      <c r="I43" s="13" t="str">
        <f aca="false">IF(OR(Reestr!$E41="",Reestr!$H41=""),"",ROUND(IF((MAX(0,MIN(Reestr!$G41,(YEAR(I$7)-YEAR(Reestr!$I41))*12+MONTH(I$7)-MONTH(Reestr!$I41)+1)))&gt;=Reestr!$G41,Reestr!$E41-Reestr!$F41,ROUND((MAX(0,MIN(Reestr!$G41,(YEAR(I$7)-YEAR(Reestr!$I41))*12+MONTH(I$7)-MONTH(Reestr!$I41)+1)))*(Reestr!$E41-Reestr!$F41)/Reestr!$G41,2))-IF((MAX(0,MIN(Reestr!$G41,(YEAR(I$7)-YEAR(Reestr!$I41))*12+MONTH(I$7)-MONTH(Reestr!$I41)+1-1)))&gt;=Reestr!$G41,Reestr!$E41-Reestr!$F41,ROUND((MAX(0,MIN(Reestr!$G41,(YEAR(I$7)-YEAR(Reestr!$I41))*12+MONTH(I$7)-MONTH(Reestr!$I41)+1-1)))*(Reestr!$E41-Reestr!$F41)/Reestr!$G41,2)),2))</f>
        <v/>
      </c>
      <c r="J43" s="13" t="str">
        <f aca="false">IF(OR(Reestr!$E41="",Reestr!$H41=""),"",ROUND(IF((MAX(0,MIN(Reestr!$G41,(YEAR(J$7)-YEAR(Reestr!$I41))*12+MONTH(J$7)-MONTH(Reestr!$I41)+1)))&gt;=Reestr!$G41,Reestr!$E41-Reestr!$F41,ROUND((MAX(0,MIN(Reestr!$G41,(YEAR(J$7)-YEAR(Reestr!$I41))*12+MONTH(J$7)-MONTH(Reestr!$I41)+1)))*(Reestr!$E41-Reestr!$F41)/Reestr!$G41,2))-IF((MAX(0,MIN(Reestr!$G41,(YEAR(J$7)-YEAR(Reestr!$I41))*12+MONTH(J$7)-MONTH(Reestr!$I41)+1-1)))&gt;=Reestr!$G41,Reestr!$E41-Reestr!$F41,ROUND((MAX(0,MIN(Reestr!$G41,(YEAR(J$7)-YEAR(Reestr!$I41))*12+MONTH(J$7)-MONTH(Reestr!$I41)+1-1)))*(Reestr!$E41-Reestr!$F41)/Reestr!$G41,2)),2))</f>
        <v/>
      </c>
      <c r="K43" s="13" t="str">
        <f aca="false">IF(OR(Reestr!$E41="",Reestr!$H41=""),"",ROUND(IF((MAX(0,MIN(Reestr!$G41,(YEAR(K$7)-YEAR(Reestr!$I41))*12+MONTH(K$7)-MONTH(Reestr!$I41)+1)))&gt;=Reestr!$G41,Reestr!$E41-Reestr!$F41,ROUND((MAX(0,MIN(Reestr!$G41,(YEAR(K$7)-YEAR(Reestr!$I41))*12+MONTH(K$7)-MONTH(Reestr!$I41)+1)))*(Reestr!$E41-Reestr!$F41)/Reestr!$G41,2))-IF((MAX(0,MIN(Reestr!$G41,(YEAR(K$7)-YEAR(Reestr!$I41))*12+MONTH(K$7)-MONTH(Reestr!$I41)+1-1)))&gt;=Reestr!$G41,Reestr!$E41-Reestr!$F41,ROUND((MAX(0,MIN(Reestr!$G41,(YEAR(K$7)-YEAR(Reestr!$I41))*12+MONTH(K$7)-MONTH(Reestr!$I41)+1-1)))*(Reestr!$E41-Reestr!$F41)/Reestr!$G41,2)),2))</f>
        <v/>
      </c>
      <c r="L43" s="13" t="str">
        <f aca="false">IF(OR(Reestr!$E41="",Reestr!$H41=""),"",ROUND(IF((MAX(0,MIN(Reestr!$G41,(YEAR(L$7)-YEAR(Reestr!$I41))*12+MONTH(L$7)-MONTH(Reestr!$I41)+1)))&gt;=Reestr!$G41,Reestr!$E41-Reestr!$F41,ROUND((MAX(0,MIN(Reestr!$G41,(YEAR(L$7)-YEAR(Reestr!$I41))*12+MONTH(L$7)-MONTH(Reestr!$I41)+1)))*(Reestr!$E41-Reestr!$F41)/Reestr!$G41,2))-IF((MAX(0,MIN(Reestr!$G41,(YEAR(L$7)-YEAR(Reestr!$I41))*12+MONTH(L$7)-MONTH(Reestr!$I41)+1-1)))&gt;=Reestr!$G41,Reestr!$E41-Reestr!$F41,ROUND((MAX(0,MIN(Reestr!$G41,(YEAR(L$7)-YEAR(Reestr!$I41))*12+MONTH(L$7)-MONTH(Reestr!$I41)+1-1)))*(Reestr!$E41-Reestr!$F41)/Reestr!$G41,2)),2))</f>
        <v/>
      </c>
      <c r="M43" s="13" t="str">
        <f aca="false">IF(OR(Reestr!$E41="",Reestr!$H41=""),"",ROUND(IF((MAX(0,MIN(Reestr!$G41,(YEAR(M$7)-YEAR(Reestr!$I41))*12+MONTH(M$7)-MONTH(Reestr!$I41)+1)))&gt;=Reestr!$G41,Reestr!$E41-Reestr!$F41,ROUND((MAX(0,MIN(Reestr!$G41,(YEAR(M$7)-YEAR(Reestr!$I41))*12+MONTH(M$7)-MONTH(Reestr!$I41)+1)))*(Reestr!$E41-Reestr!$F41)/Reestr!$G41,2))-IF((MAX(0,MIN(Reestr!$G41,(YEAR(M$7)-YEAR(Reestr!$I41))*12+MONTH(M$7)-MONTH(Reestr!$I41)+1-1)))&gt;=Reestr!$G41,Reestr!$E41-Reestr!$F41,ROUND((MAX(0,MIN(Reestr!$G41,(YEAR(M$7)-YEAR(Reestr!$I41))*12+MONTH(M$7)-MONTH(Reestr!$I41)+1-1)))*(Reestr!$E41-Reestr!$F41)/Reestr!$G41,2)),2))</f>
        <v/>
      </c>
      <c r="N43" s="13" t="str">
        <f aca="false">IF(OR(Reestr!$E41="",Reestr!$H41=""),"",ROUND(IF((MAX(0,MIN(Reestr!$G41,(YEAR(N$7)-YEAR(Reestr!$I41))*12+MONTH(N$7)-MONTH(Reestr!$I41)+1)))&gt;=Reestr!$G41,Reestr!$E41-Reestr!$F41,ROUND((MAX(0,MIN(Reestr!$G41,(YEAR(N$7)-YEAR(Reestr!$I41))*12+MONTH(N$7)-MONTH(Reestr!$I41)+1)))*(Reestr!$E41-Reestr!$F41)/Reestr!$G41,2))-IF((MAX(0,MIN(Reestr!$G41,(YEAR(N$7)-YEAR(Reestr!$I41))*12+MONTH(N$7)-MONTH(Reestr!$I41)+1-1)))&gt;=Reestr!$G41,Reestr!$E41-Reestr!$F41,ROUND((MAX(0,MIN(Reestr!$G41,(YEAR(N$7)-YEAR(Reestr!$I41))*12+MONTH(N$7)-MONTH(Reestr!$I41)+1-1)))*(Reestr!$E41-Reestr!$F41)/Reestr!$G41,2)),2))</f>
        <v/>
      </c>
      <c r="O43" s="29" t="str">
        <f aca="false">IF(B43="","",SUM(C43:N43))</f>
        <v/>
      </c>
    </row>
    <row r="44" customFormat="false" ht="15" hidden="false" customHeight="false" outlineLevel="0" collapsed="false">
      <c r="A44" s="23" t="str">
        <f aca="false">Reestr!A42</f>
        <v/>
      </c>
      <c r="B44" s="5" t="str">
        <f aca="false">IF(Reestr!B42="","",Reestr!B42)</f>
        <v/>
      </c>
      <c r="C44" s="13" t="str">
        <f aca="false">IF(OR(Reestr!$E42="",Reestr!$H42=""),"",ROUND(IF((MAX(0,MIN(Reestr!$G42,(YEAR(C$7)-YEAR(Reestr!$I42))*12+MONTH(C$7)-MONTH(Reestr!$I42)+1)))&gt;=Reestr!$G42,Reestr!$E42-Reestr!$F42,ROUND((MAX(0,MIN(Reestr!$G42,(YEAR(C$7)-YEAR(Reestr!$I42))*12+MONTH(C$7)-MONTH(Reestr!$I42)+1)))*(Reestr!$E42-Reestr!$F42)/Reestr!$G42,2))-IF((MAX(0,MIN(Reestr!$G42,(YEAR(C$7)-YEAR(Reestr!$I42))*12+MONTH(C$7)-MONTH(Reestr!$I42)+1-1)))&gt;=Reestr!$G42,Reestr!$E42-Reestr!$F42,ROUND((MAX(0,MIN(Reestr!$G42,(YEAR(C$7)-YEAR(Reestr!$I42))*12+MONTH(C$7)-MONTH(Reestr!$I42)+1-1)))*(Reestr!$E42-Reestr!$F42)/Reestr!$G42,2)),2))</f>
        <v/>
      </c>
      <c r="D44" s="13" t="str">
        <f aca="false">IF(OR(Reestr!$E42="",Reestr!$H42=""),"",ROUND(IF((MAX(0,MIN(Reestr!$G42,(YEAR(D$7)-YEAR(Reestr!$I42))*12+MONTH(D$7)-MONTH(Reestr!$I42)+1)))&gt;=Reestr!$G42,Reestr!$E42-Reestr!$F42,ROUND((MAX(0,MIN(Reestr!$G42,(YEAR(D$7)-YEAR(Reestr!$I42))*12+MONTH(D$7)-MONTH(Reestr!$I42)+1)))*(Reestr!$E42-Reestr!$F42)/Reestr!$G42,2))-IF((MAX(0,MIN(Reestr!$G42,(YEAR(D$7)-YEAR(Reestr!$I42))*12+MONTH(D$7)-MONTH(Reestr!$I42)+1-1)))&gt;=Reestr!$G42,Reestr!$E42-Reestr!$F42,ROUND((MAX(0,MIN(Reestr!$G42,(YEAR(D$7)-YEAR(Reestr!$I42))*12+MONTH(D$7)-MONTH(Reestr!$I42)+1-1)))*(Reestr!$E42-Reestr!$F42)/Reestr!$G42,2)),2))</f>
        <v/>
      </c>
      <c r="E44" s="13" t="str">
        <f aca="false">IF(OR(Reestr!$E42="",Reestr!$H42=""),"",ROUND(IF((MAX(0,MIN(Reestr!$G42,(YEAR(E$7)-YEAR(Reestr!$I42))*12+MONTH(E$7)-MONTH(Reestr!$I42)+1)))&gt;=Reestr!$G42,Reestr!$E42-Reestr!$F42,ROUND((MAX(0,MIN(Reestr!$G42,(YEAR(E$7)-YEAR(Reestr!$I42))*12+MONTH(E$7)-MONTH(Reestr!$I42)+1)))*(Reestr!$E42-Reestr!$F42)/Reestr!$G42,2))-IF((MAX(0,MIN(Reestr!$G42,(YEAR(E$7)-YEAR(Reestr!$I42))*12+MONTH(E$7)-MONTH(Reestr!$I42)+1-1)))&gt;=Reestr!$G42,Reestr!$E42-Reestr!$F42,ROUND((MAX(0,MIN(Reestr!$G42,(YEAR(E$7)-YEAR(Reestr!$I42))*12+MONTH(E$7)-MONTH(Reestr!$I42)+1-1)))*(Reestr!$E42-Reestr!$F42)/Reestr!$G42,2)),2))</f>
        <v/>
      </c>
      <c r="F44" s="13" t="str">
        <f aca="false">IF(OR(Reestr!$E42="",Reestr!$H42=""),"",ROUND(IF((MAX(0,MIN(Reestr!$G42,(YEAR(F$7)-YEAR(Reestr!$I42))*12+MONTH(F$7)-MONTH(Reestr!$I42)+1)))&gt;=Reestr!$G42,Reestr!$E42-Reestr!$F42,ROUND((MAX(0,MIN(Reestr!$G42,(YEAR(F$7)-YEAR(Reestr!$I42))*12+MONTH(F$7)-MONTH(Reestr!$I42)+1)))*(Reestr!$E42-Reestr!$F42)/Reestr!$G42,2))-IF((MAX(0,MIN(Reestr!$G42,(YEAR(F$7)-YEAR(Reestr!$I42))*12+MONTH(F$7)-MONTH(Reestr!$I42)+1-1)))&gt;=Reestr!$G42,Reestr!$E42-Reestr!$F42,ROUND((MAX(0,MIN(Reestr!$G42,(YEAR(F$7)-YEAR(Reestr!$I42))*12+MONTH(F$7)-MONTH(Reestr!$I42)+1-1)))*(Reestr!$E42-Reestr!$F42)/Reestr!$G42,2)),2))</f>
        <v/>
      </c>
      <c r="G44" s="13" t="str">
        <f aca="false">IF(OR(Reestr!$E42="",Reestr!$H42=""),"",ROUND(IF((MAX(0,MIN(Reestr!$G42,(YEAR(G$7)-YEAR(Reestr!$I42))*12+MONTH(G$7)-MONTH(Reestr!$I42)+1)))&gt;=Reestr!$G42,Reestr!$E42-Reestr!$F42,ROUND((MAX(0,MIN(Reestr!$G42,(YEAR(G$7)-YEAR(Reestr!$I42))*12+MONTH(G$7)-MONTH(Reestr!$I42)+1)))*(Reestr!$E42-Reestr!$F42)/Reestr!$G42,2))-IF((MAX(0,MIN(Reestr!$G42,(YEAR(G$7)-YEAR(Reestr!$I42))*12+MONTH(G$7)-MONTH(Reestr!$I42)+1-1)))&gt;=Reestr!$G42,Reestr!$E42-Reestr!$F42,ROUND((MAX(0,MIN(Reestr!$G42,(YEAR(G$7)-YEAR(Reestr!$I42))*12+MONTH(G$7)-MONTH(Reestr!$I42)+1-1)))*(Reestr!$E42-Reestr!$F42)/Reestr!$G42,2)),2))</f>
        <v/>
      </c>
      <c r="H44" s="13" t="str">
        <f aca="false">IF(OR(Reestr!$E42="",Reestr!$H42=""),"",ROUND(IF((MAX(0,MIN(Reestr!$G42,(YEAR(H$7)-YEAR(Reestr!$I42))*12+MONTH(H$7)-MONTH(Reestr!$I42)+1)))&gt;=Reestr!$G42,Reestr!$E42-Reestr!$F42,ROUND((MAX(0,MIN(Reestr!$G42,(YEAR(H$7)-YEAR(Reestr!$I42))*12+MONTH(H$7)-MONTH(Reestr!$I42)+1)))*(Reestr!$E42-Reestr!$F42)/Reestr!$G42,2))-IF((MAX(0,MIN(Reestr!$G42,(YEAR(H$7)-YEAR(Reestr!$I42))*12+MONTH(H$7)-MONTH(Reestr!$I42)+1-1)))&gt;=Reestr!$G42,Reestr!$E42-Reestr!$F42,ROUND((MAX(0,MIN(Reestr!$G42,(YEAR(H$7)-YEAR(Reestr!$I42))*12+MONTH(H$7)-MONTH(Reestr!$I42)+1-1)))*(Reestr!$E42-Reestr!$F42)/Reestr!$G42,2)),2))</f>
        <v/>
      </c>
      <c r="I44" s="13" t="str">
        <f aca="false">IF(OR(Reestr!$E42="",Reestr!$H42=""),"",ROUND(IF((MAX(0,MIN(Reestr!$G42,(YEAR(I$7)-YEAR(Reestr!$I42))*12+MONTH(I$7)-MONTH(Reestr!$I42)+1)))&gt;=Reestr!$G42,Reestr!$E42-Reestr!$F42,ROUND((MAX(0,MIN(Reestr!$G42,(YEAR(I$7)-YEAR(Reestr!$I42))*12+MONTH(I$7)-MONTH(Reestr!$I42)+1)))*(Reestr!$E42-Reestr!$F42)/Reestr!$G42,2))-IF((MAX(0,MIN(Reestr!$G42,(YEAR(I$7)-YEAR(Reestr!$I42))*12+MONTH(I$7)-MONTH(Reestr!$I42)+1-1)))&gt;=Reestr!$G42,Reestr!$E42-Reestr!$F42,ROUND((MAX(0,MIN(Reestr!$G42,(YEAR(I$7)-YEAR(Reestr!$I42))*12+MONTH(I$7)-MONTH(Reestr!$I42)+1-1)))*(Reestr!$E42-Reestr!$F42)/Reestr!$G42,2)),2))</f>
        <v/>
      </c>
      <c r="J44" s="13" t="str">
        <f aca="false">IF(OR(Reestr!$E42="",Reestr!$H42=""),"",ROUND(IF((MAX(0,MIN(Reestr!$G42,(YEAR(J$7)-YEAR(Reestr!$I42))*12+MONTH(J$7)-MONTH(Reestr!$I42)+1)))&gt;=Reestr!$G42,Reestr!$E42-Reestr!$F42,ROUND((MAX(0,MIN(Reestr!$G42,(YEAR(J$7)-YEAR(Reestr!$I42))*12+MONTH(J$7)-MONTH(Reestr!$I42)+1)))*(Reestr!$E42-Reestr!$F42)/Reestr!$G42,2))-IF((MAX(0,MIN(Reestr!$G42,(YEAR(J$7)-YEAR(Reestr!$I42))*12+MONTH(J$7)-MONTH(Reestr!$I42)+1-1)))&gt;=Reestr!$G42,Reestr!$E42-Reestr!$F42,ROUND((MAX(0,MIN(Reestr!$G42,(YEAR(J$7)-YEAR(Reestr!$I42))*12+MONTH(J$7)-MONTH(Reestr!$I42)+1-1)))*(Reestr!$E42-Reestr!$F42)/Reestr!$G42,2)),2))</f>
        <v/>
      </c>
      <c r="K44" s="13" t="str">
        <f aca="false">IF(OR(Reestr!$E42="",Reestr!$H42=""),"",ROUND(IF((MAX(0,MIN(Reestr!$G42,(YEAR(K$7)-YEAR(Reestr!$I42))*12+MONTH(K$7)-MONTH(Reestr!$I42)+1)))&gt;=Reestr!$G42,Reestr!$E42-Reestr!$F42,ROUND((MAX(0,MIN(Reestr!$G42,(YEAR(K$7)-YEAR(Reestr!$I42))*12+MONTH(K$7)-MONTH(Reestr!$I42)+1)))*(Reestr!$E42-Reestr!$F42)/Reestr!$G42,2))-IF((MAX(0,MIN(Reestr!$G42,(YEAR(K$7)-YEAR(Reestr!$I42))*12+MONTH(K$7)-MONTH(Reestr!$I42)+1-1)))&gt;=Reestr!$G42,Reestr!$E42-Reestr!$F42,ROUND((MAX(0,MIN(Reestr!$G42,(YEAR(K$7)-YEAR(Reestr!$I42))*12+MONTH(K$7)-MONTH(Reestr!$I42)+1-1)))*(Reestr!$E42-Reestr!$F42)/Reestr!$G42,2)),2))</f>
        <v/>
      </c>
      <c r="L44" s="13" t="str">
        <f aca="false">IF(OR(Reestr!$E42="",Reestr!$H42=""),"",ROUND(IF((MAX(0,MIN(Reestr!$G42,(YEAR(L$7)-YEAR(Reestr!$I42))*12+MONTH(L$7)-MONTH(Reestr!$I42)+1)))&gt;=Reestr!$G42,Reestr!$E42-Reestr!$F42,ROUND((MAX(0,MIN(Reestr!$G42,(YEAR(L$7)-YEAR(Reestr!$I42))*12+MONTH(L$7)-MONTH(Reestr!$I42)+1)))*(Reestr!$E42-Reestr!$F42)/Reestr!$G42,2))-IF((MAX(0,MIN(Reestr!$G42,(YEAR(L$7)-YEAR(Reestr!$I42))*12+MONTH(L$7)-MONTH(Reestr!$I42)+1-1)))&gt;=Reestr!$G42,Reestr!$E42-Reestr!$F42,ROUND((MAX(0,MIN(Reestr!$G42,(YEAR(L$7)-YEAR(Reestr!$I42))*12+MONTH(L$7)-MONTH(Reestr!$I42)+1-1)))*(Reestr!$E42-Reestr!$F42)/Reestr!$G42,2)),2))</f>
        <v/>
      </c>
      <c r="M44" s="13" t="str">
        <f aca="false">IF(OR(Reestr!$E42="",Reestr!$H42=""),"",ROUND(IF((MAX(0,MIN(Reestr!$G42,(YEAR(M$7)-YEAR(Reestr!$I42))*12+MONTH(M$7)-MONTH(Reestr!$I42)+1)))&gt;=Reestr!$G42,Reestr!$E42-Reestr!$F42,ROUND((MAX(0,MIN(Reestr!$G42,(YEAR(M$7)-YEAR(Reestr!$I42))*12+MONTH(M$7)-MONTH(Reestr!$I42)+1)))*(Reestr!$E42-Reestr!$F42)/Reestr!$G42,2))-IF((MAX(0,MIN(Reestr!$G42,(YEAR(M$7)-YEAR(Reestr!$I42))*12+MONTH(M$7)-MONTH(Reestr!$I42)+1-1)))&gt;=Reestr!$G42,Reestr!$E42-Reestr!$F42,ROUND((MAX(0,MIN(Reestr!$G42,(YEAR(M$7)-YEAR(Reestr!$I42))*12+MONTH(M$7)-MONTH(Reestr!$I42)+1-1)))*(Reestr!$E42-Reestr!$F42)/Reestr!$G42,2)),2))</f>
        <v/>
      </c>
      <c r="N44" s="13" t="str">
        <f aca="false">IF(OR(Reestr!$E42="",Reestr!$H42=""),"",ROUND(IF((MAX(0,MIN(Reestr!$G42,(YEAR(N$7)-YEAR(Reestr!$I42))*12+MONTH(N$7)-MONTH(Reestr!$I42)+1)))&gt;=Reestr!$G42,Reestr!$E42-Reestr!$F42,ROUND((MAX(0,MIN(Reestr!$G42,(YEAR(N$7)-YEAR(Reestr!$I42))*12+MONTH(N$7)-MONTH(Reestr!$I42)+1)))*(Reestr!$E42-Reestr!$F42)/Reestr!$G42,2))-IF((MAX(0,MIN(Reestr!$G42,(YEAR(N$7)-YEAR(Reestr!$I42))*12+MONTH(N$7)-MONTH(Reestr!$I42)+1-1)))&gt;=Reestr!$G42,Reestr!$E42-Reestr!$F42,ROUND((MAX(0,MIN(Reestr!$G42,(YEAR(N$7)-YEAR(Reestr!$I42))*12+MONTH(N$7)-MONTH(Reestr!$I42)+1-1)))*(Reestr!$E42-Reestr!$F42)/Reestr!$G42,2)),2))</f>
        <v/>
      </c>
      <c r="O44" s="29" t="str">
        <f aca="false">IF(B44="","",SUM(C44:N44))</f>
        <v/>
      </c>
    </row>
    <row r="45" customFormat="false" ht="15" hidden="false" customHeight="false" outlineLevel="0" collapsed="false">
      <c r="A45" s="23" t="str">
        <f aca="false">Reestr!A43</f>
        <v/>
      </c>
      <c r="B45" s="5" t="str">
        <f aca="false">IF(Reestr!B43="","",Reestr!B43)</f>
        <v/>
      </c>
      <c r="C45" s="13" t="str">
        <f aca="false">IF(OR(Reestr!$E43="",Reestr!$H43=""),"",ROUND(IF((MAX(0,MIN(Reestr!$G43,(YEAR(C$7)-YEAR(Reestr!$I43))*12+MONTH(C$7)-MONTH(Reestr!$I43)+1)))&gt;=Reestr!$G43,Reestr!$E43-Reestr!$F43,ROUND((MAX(0,MIN(Reestr!$G43,(YEAR(C$7)-YEAR(Reestr!$I43))*12+MONTH(C$7)-MONTH(Reestr!$I43)+1)))*(Reestr!$E43-Reestr!$F43)/Reestr!$G43,2))-IF((MAX(0,MIN(Reestr!$G43,(YEAR(C$7)-YEAR(Reestr!$I43))*12+MONTH(C$7)-MONTH(Reestr!$I43)+1-1)))&gt;=Reestr!$G43,Reestr!$E43-Reestr!$F43,ROUND((MAX(0,MIN(Reestr!$G43,(YEAR(C$7)-YEAR(Reestr!$I43))*12+MONTH(C$7)-MONTH(Reestr!$I43)+1-1)))*(Reestr!$E43-Reestr!$F43)/Reestr!$G43,2)),2))</f>
        <v/>
      </c>
      <c r="D45" s="13" t="str">
        <f aca="false">IF(OR(Reestr!$E43="",Reestr!$H43=""),"",ROUND(IF((MAX(0,MIN(Reestr!$G43,(YEAR(D$7)-YEAR(Reestr!$I43))*12+MONTH(D$7)-MONTH(Reestr!$I43)+1)))&gt;=Reestr!$G43,Reestr!$E43-Reestr!$F43,ROUND((MAX(0,MIN(Reestr!$G43,(YEAR(D$7)-YEAR(Reestr!$I43))*12+MONTH(D$7)-MONTH(Reestr!$I43)+1)))*(Reestr!$E43-Reestr!$F43)/Reestr!$G43,2))-IF((MAX(0,MIN(Reestr!$G43,(YEAR(D$7)-YEAR(Reestr!$I43))*12+MONTH(D$7)-MONTH(Reestr!$I43)+1-1)))&gt;=Reestr!$G43,Reestr!$E43-Reestr!$F43,ROUND((MAX(0,MIN(Reestr!$G43,(YEAR(D$7)-YEAR(Reestr!$I43))*12+MONTH(D$7)-MONTH(Reestr!$I43)+1-1)))*(Reestr!$E43-Reestr!$F43)/Reestr!$G43,2)),2))</f>
        <v/>
      </c>
      <c r="E45" s="13" t="str">
        <f aca="false">IF(OR(Reestr!$E43="",Reestr!$H43=""),"",ROUND(IF((MAX(0,MIN(Reestr!$G43,(YEAR(E$7)-YEAR(Reestr!$I43))*12+MONTH(E$7)-MONTH(Reestr!$I43)+1)))&gt;=Reestr!$G43,Reestr!$E43-Reestr!$F43,ROUND((MAX(0,MIN(Reestr!$G43,(YEAR(E$7)-YEAR(Reestr!$I43))*12+MONTH(E$7)-MONTH(Reestr!$I43)+1)))*(Reestr!$E43-Reestr!$F43)/Reestr!$G43,2))-IF((MAX(0,MIN(Reestr!$G43,(YEAR(E$7)-YEAR(Reestr!$I43))*12+MONTH(E$7)-MONTH(Reestr!$I43)+1-1)))&gt;=Reestr!$G43,Reestr!$E43-Reestr!$F43,ROUND((MAX(0,MIN(Reestr!$G43,(YEAR(E$7)-YEAR(Reestr!$I43))*12+MONTH(E$7)-MONTH(Reestr!$I43)+1-1)))*(Reestr!$E43-Reestr!$F43)/Reestr!$G43,2)),2))</f>
        <v/>
      </c>
      <c r="F45" s="13" t="str">
        <f aca="false">IF(OR(Reestr!$E43="",Reestr!$H43=""),"",ROUND(IF((MAX(0,MIN(Reestr!$G43,(YEAR(F$7)-YEAR(Reestr!$I43))*12+MONTH(F$7)-MONTH(Reestr!$I43)+1)))&gt;=Reestr!$G43,Reestr!$E43-Reestr!$F43,ROUND((MAX(0,MIN(Reestr!$G43,(YEAR(F$7)-YEAR(Reestr!$I43))*12+MONTH(F$7)-MONTH(Reestr!$I43)+1)))*(Reestr!$E43-Reestr!$F43)/Reestr!$G43,2))-IF((MAX(0,MIN(Reestr!$G43,(YEAR(F$7)-YEAR(Reestr!$I43))*12+MONTH(F$7)-MONTH(Reestr!$I43)+1-1)))&gt;=Reestr!$G43,Reestr!$E43-Reestr!$F43,ROUND((MAX(0,MIN(Reestr!$G43,(YEAR(F$7)-YEAR(Reestr!$I43))*12+MONTH(F$7)-MONTH(Reestr!$I43)+1-1)))*(Reestr!$E43-Reestr!$F43)/Reestr!$G43,2)),2))</f>
        <v/>
      </c>
      <c r="G45" s="13" t="str">
        <f aca="false">IF(OR(Reestr!$E43="",Reestr!$H43=""),"",ROUND(IF((MAX(0,MIN(Reestr!$G43,(YEAR(G$7)-YEAR(Reestr!$I43))*12+MONTH(G$7)-MONTH(Reestr!$I43)+1)))&gt;=Reestr!$G43,Reestr!$E43-Reestr!$F43,ROUND((MAX(0,MIN(Reestr!$G43,(YEAR(G$7)-YEAR(Reestr!$I43))*12+MONTH(G$7)-MONTH(Reestr!$I43)+1)))*(Reestr!$E43-Reestr!$F43)/Reestr!$G43,2))-IF((MAX(0,MIN(Reestr!$G43,(YEAR(G$7)-YEAR(Reestr!$I43))*12+MONTH(G$7)-MONTH(Reestr!$I43)+1-1)))&gt;=Reestr!$G43,Reestr!$E43-Reestr!$F43,ROUND((MAX(0,MIN(Reestr!$G43,(YEAR(G$7)-YEAR(Reestr!$I43))*12+MONTH(G$7)-MONTH(Reestr!$I43)+1-1)))*(Reestr!$E43-Reestr!$F43)/Reestr!$G43,2)),2))</f>
        <v/>
      </c>
      <c r="H45" s="13" t="str">
        <f aca="false">IF(OR(Reestr!$E43="",Reestr!$H43=""),"",ROUND(IF((MAX(0,MIN(Reestr!$G43,(YEAR(H$7)-YEAR(Reestr!$I43))*12+MONTH(H$7)-MONTH(Reestr!$I43)+1)))&gt;=Reestr!$G43,Reestr!$E43-Reestr!$F43,ROUND((MAX(0,MIN(Reestr!$G43,(YEAR(H$7)-YEAR(Reestr!$I43))*12+MONTH(H$7)-MONTH(Reestr!$I43)+1)))*(Reestr!$E43-Reestr!$F43)/Reestr!$G43,2))-IF((MAX(0,MIN(Reestr!$G43,(YEAR(H$7)-YEAR(Reestr!$I43))*12+MONTH(H$7)-MONTH(Reestr!$I43)+1-1)))&gt;=Reestr!$G43,Reestr!$E43-Reestr!$F43,ROUND((MAX(0,MIN(Reestr!$G43,(YEAR(H$7)-YEAR(Reestr!$I43))*12+MONTH(H$7)-MONTH(Reestr!$I43)+1-1)))*(Reestr!$E43-Reestr!$F43)/Reestr!$G43,2)),2))</f>
        <v/>
      </c>
      <c r="I45" s="13" t="str">
        <f aca="false">IF(OR(Reestr!$E43="",Reestr!$H43=""),"",ROUND(IF((MAX(0,MIN(Reestr!$G43,(YEAR(I$7)-YEAR(Reestr!$I43))*12+MONTH(I$7)-MONTH(Reestr!$I43)+1)))&gt;=Reestr!$G43,Reestr!$E43-Reestr!$F43,ROUND((MAX(0,MIN(Reestr!$G43,(YEAR(I$7)-YEAR(Reestr!$I43))*12+MONTH(I$7)-MONTH(Reestr!$I43)+1)))*(Reestr!$E43-Reestr!$F43)/Reestr!$G43,2))-IF((MAX(0,MIN(Reestr!$G43,(YEAR(I$7)-YEAR(Reestr!$I43))*12+MONTH(I$7)-MONTH(Reestr!$I43)+1-1)))&gt;=Reestr!$G43,Reestr!$E43-Reestr!$F43,ROUND((MAX(0,MIN(Reestr!$G43,(YEAR(I$7)-YEAR(Reestr!$I43))*12+MONTH(I$7)-MONTH(Reestr!$I43)+1-1)))*(Reestr!$E43-Reestr!$F43)/Reestr!$G43,2)),2))</f>
        <v/>
      </c>
      <c r="J45" s="13" t="str">
        <f aca="false">IF(OR(Reestr!$E43="",Reestr!$H43=""),"",ROUND(IF((MAX(0,MIN(Reestr!$G43,(YEAR(J$7)-YEAR(Reestr!$I43))*12+MONTH(J$7)-MONTH(Reestr!$I43)+1)))&gt;=Reestr!$G43,Reestr!$E43-Reestr!$F43,ROUND((MAX(0,MIN(Reestr!$G43,(YEAR(J$7)-YEAR(Reestr!$I43))*12+MONTH(J$7)-MONTH(Reestr!$I43)+1)))*(Reestr!$E43-Reestr!$F43)/Reestr!$G43,2))-IF((MAX(0,MIN(Reestr!$G43,(YEAR(J$7)-YEAR(Reestr!$I43))*12+MONTH(J$7)-MONTH(Reestr!$I43)+1-1)))&gt;=Reestr!$G43,Reestr!$E43-Reestr!$F43,ROUND((MAX(0,MIN(Reestr!$G43,(YEAR(J$7)-YEAR(Reestr!$I43))*12+MONTH(J$7)-MONTH(Reestr!$I43)+1-1)))*(Reestr!$E43-Reestr!$F43)/Reestr!$G43,2)),2))</f>
        <v/>
      </c>
      <c r="K45" s="13" t="str">
        <f aca="false">IF(OR(Reestr!$E43="",Reestr!$H43=""),"",ROUND(IF((MAX(0,MIN(Reestr!$G43,(YEAR(K$7)-YEAR(Reestr!$I43))*12+MONTH(K$7)-MONTH(Reestr!$I43)+1)))&gt;=Reestr!$G43,Reestr!$E43-Reestr!$F43,ROUND((MAX(0,MIN(Reestr!$G43,(YEAR(K$7)-YEAR(Reestr!$I43))*12+MONTH(K$7)-MONTH(Reestr!$I43)+1)))*(Reestr!$E43-Reestr!$F43)/Reestr!$G43,2))-IF((MAX(0,MIN(Reestr!$G43,(YEAR(K$7)-YEAR(Reestr!$I43))*12+MONTH(K$7)-MONTH(Reestr!$I43)+1-1)))&gt;=Reestr!$G43,Reestr!$E43-Reestr!$F43,ROUND((MAX(0,MIN(Reestr!$G43,(YEAR(K$7)-YEAR(Reestr!$I43))*12+MONTH(K$7)-MONTH(Reestr!$I43)+1-1)))*(Reestr!$E43-Reestr!$F43)/Reestr!$G43,2)),2))</f>
        <v/>
      </c>
      <c r="L45" s="13" t="str">
        <f aca="false">IF(OR(Reestr!$E43="",Reestr!$H43=""),"",ROUND(IF((MAX(0,MIN(Reestr!$G43,(YEAR(L$7)-YEAR(Reestr!$I43))*12+MONTH(L$7)-MONTH(Reestr!$I43)+1)))&gt;=Reestr!$G43,Reestr!$E43-Reestr!$F43,ROUND((MAX(0,MIN(Reestr!$G43,(YEAR(L$7)-YEAR(Reestr!$I43))*12+MONTH(L$7)-MONTH(Reestr!$I43)+1)))*(Reestr!$E43-Reestr!$F43)/Reestr!$G43,2))-IF((MAX(0,MIN(Reestr!$G43,(YEAR(L$7)-YEAR(Reestr!$I43))*12+MONTH(L$7)-MONTH(Reestr!$I43)+1-1)))&gt;=Reestr!$G43,Reestr!$E43-Reestr!$F43,ROUND((MAX(0,MIN(Reestr!$G43,(YEAR(L$7)-YEAR(Reestr!$I43))*12+MONTH(L$7)-MONTH(Reestr!$I43)+1-1)))*(Reestr!$E43-Reestr!$F43)/Reestr!$G43,2)),2))</f>
        <v/>
      </c>
      <c r="M45" s="13" t="str">
        <f aca="false">IF(OR(Reestr!$E43="",Reestr!$H43=""),"",ROUND(IF((MAX(0,MIN(Reestr!$G43,(YEAR(M$7)-YEAR(Reestr!$I43))*12+MONTH(M$7)-MONTH(Reestr!$I43)+1)))&gt;=Reestr!$G43,Reestr!$E43-Reestr!$F43,ROUND((MAX(0,MIN(Reestr!$G43,(YEAR(M$7)-YEAR(Reestr!$I43))*12+MONTH(M$7)-MONTH(Reestr!$I43)+1)))*(Reestr!$E43-Reestr!$F43)/Reestr!$G43,2))-IF((MAX(0,MIN(Reestr!$G43,(YEAR(M$7)-YEAR(Reestr!$I43))*12+MONTH(M$7)-MONTH(Reestr!$I43)+1-1)))&gt;=Reestr!$G43,Reestr!$E43-Reestr!$F43,ROUND((MAX(0,MIN(Reestr!$G43,(YEAR(M$7)-YEAR(Reestr!$I43))*12+MONTH(M$7)-MONTH(Reestr!$I43)+1-1)))*(Reestr!$E43-Reestr!$F43)/Reestr!$G43,2)),2))</f>
        <v/>
      </c>
      <c r="N45" s="13" t="str">
        <f aca="false">IF(OR(Reestr!$E43="",Reestr!$H43=""),"",ROUND(IF((MAX(0,MIN(Reestr!$G43,(YEAR(N$7)-YEAR(Reestr!$I43))*12+MONTH(N$7)-MONTH(Reestr!$I43)+1)))&gt;=Reestr!$G43,Reestr!$E43-Reestr!$F43,ROUND((MAX(0,MIN(Reestr!$G43,(YEAR(N$7)-YEAR(Reestr!$I43))*12+MONTH(N$7)-MONTH(Reestr!$I43)+1)))*(Reestr!$E43-Reestr!$F43)/Reestr!$G43,2))-IF((MAX(0,MIN(Reestr!$G43,(YEAR(N$7)-YEAR(Reestr!$I43))*12+MONTH(N$7)-MONTH(Reestr!$I43)+1-1)))&gt;=Reestr!$G43,Reestr!$E43-Reestr!$F43,ROUND((MAX(0,MIN(Reestr!$G43,(YEAR(N$7)-YEAR(Reestr!$I43))*12+MONTH(N$7)-MONTH(Reestr!$I43)+1-1)))*(Reestr!$E43-Reestr!$F43)/Reestr!$G43,2)),2))</f>
        <v/>
      </c>
      <c r="O45" s="29" t="str">
        <f aca="false">IF(B45="","",SUM(C45:N45))</f>
        <v/>
      </c>
    </row>
    <row r="46" customFormat="false" ht="15" hidden="false" customHeight="false" outlineLevel="0" collapsed="false">
      <c r="A46" s="23" t="str">
        <f aca="false">Reestr!A44</f>
        <v/>
      </c>
      <c r="B46" s="5" t="str">
        <f aca="false">IF(Reestr!B44="","",Reestr!B44)</f>
        <v/>
      </c>
      <c r="C46" s="13" t="str">
        <f aca="false">IF(OR(Reestr!$E44="",Reestr!$H44=""),"",ROUND(IF((MAX(0,MIN(Reestr!$G44,(YEAR(C$7)-YEAR(Reestr!$I44))*12+MONTH(C$7)-MONTH(Reestr!$I44)+1)))&gt;=Reestr!$G44,Reestr!$E44-Reestr!$F44,ROUND((MAX(0,MIN(Reestr!$G44,(YEAR(C$7)-YEAR(Reestr!$I44))*12+MONTH(C$7)-MONTH(Reestr!$I44)+1)))*(Reestr!$E44-Reestr!$F44)/Reestr!$G44,2))-IF((MAX(0,MIN(Reestr!$G44,(YEAR(C$7)-YEAR(Reestr!$I44))*12+MONTH(C$7)-MONTH(Reestr!$I44)+1-1)))&gt;=Reestr!$G44,Reestr!$E44-Reestr!$F44,ROUND((MAX(0,MIN(Reestr!$G44,(YEAR(C$7)-YEAR(Reestr!$I44))*12+MONTH(C$7)-MONTH(Reestr!$I44)+1-1)))*(Reestr!$E44-Reestr!$F44)/Reestr!$G44,2)),2))</f>
        <v/>
      </c>
      <c r="D46" s="13" t="str">
        <f aca="false">IF(OR(Reestr!$E44="",Reestr!$H44=""),"",ROUND(IF((MAX(0,MIN(Reestr!$G44,(YEAR(D$7)-YEAR(Reestr!$I44))*12+MONTH(D$7)-MONTH(Reestr!$I44)+1)))&gt;=Reestr!$G44,Reestr!$E44-Reestr!$F44,ROUND((MAX(0,MIN(Reestr!$G44,(YEAR(D$7)-YEAR(Reestr!$I44))*12+MONTH(D$7)-MONTH(Reestr!$I44)+1)))*(Reestr!$E44-Reestr!$F44)/Reestr!$G44,2))-IF((MAX(0,MIN(Reestr!$G44,(YEAR(D$7)-YEAR(Reestr!$I44))*12+MONTH(D$7)-MONTH(Reestr!$I44)+1-1)))&gt;=Reestr!$G44,Reestr!$E44-Reestr!$F44,ROUND((MAX(0,MIN(Reestr!$G44,(YEAR(D$7)-YEAR(Reestr!$I44))*12+MONTH(D$7)-MONTH(Reestr!$I44)+1-1)))*(Reestr!$E44-Reestr!$F44)/Reestr!$G44,2)),2))</f>
        <v/>
      </c>
      <c r="E46" s="13" t="str">
        <f aca="false">IF(OR(Reestr!$E44="",Reestr!$H44=""),"",ROUND(IF((MAX(0,MIN(Reestr!$G44,(YEAR(E$7)-YEAR(Reestr!$I44))*12+MONTH(E$7)-MONTH(Reestr!$I44)+1)))&gt;=Reestr!$G44,Reestr!$E44-Reestr!$F44,ROUND((MAX(0,MIN(Reestr!$G44,(YEAR(E$7)-YEAR(Reestr!$I44))*12+MONTH(E$7)-MONTH(Reestr!$I44)+1)))*(Reestr!$E44-Reestr!$F44)/Reestr!$G44,2))-IF((MAX(0,MIN(Reestr!$G44,(YEAR(E$7)-YEAR(Reestr!$I44))*12+MONTH(E$7)-MONTH(Reestr!$I44)+1-1)))&gt;=Reestr!$G44,Reestr!$E44-Reestr!$F44,ROUND((MAX(0,MIN(Reestr!$G44,(YEAR(E$7)-YEAR(Reestr!$I44))*12+MONTH(E$7)-MONTH(Reestr!$I44)+1-1)))*(Reestr!$E44-Reestr!$F44)/Reestr!$G44,2)),2))</f>
        <v/>
      </c>
      <c r="F46" s="13" t="str">
        <f aca="false">IF(OR(Reestr!$E44="",Reestr!$H44=""),"",ROUND(IF((MAX(0,MIN(Reestr!$G44,(YEAR(F$7)-YEAR(Reestr!$I44))*12+MONTH(F$7)-MONTH(Reestr!$I44)+1)))&gt;=Reestr!$G44,Reestr!$E44-Reestr!$F44,ROUND((MAX(0,MIN(Reestr!$G44,(YEAR(F$7)-YEAR(Reestr!$I44))*12+MONTH(F$7)-MONTH(Reestr!$I44)+1)))*(Reestr!$E44-Reestr!$F44)/Reestr!$G44,2))-IF((MAX(0,MIN(Reestr!$G44,(YEAR(F$7)-YEAR(Reestr!$I44))*12+MONTH(F$7)-MONTH(Reestr!$I44)+1-1)))&gt;=Reestr!$G44,Reestr!$E44-Reestr!$F44,ROUND((MAX(0,MIN(Reestr!$G44,(YEAR(F$7)-YEAR(Reestr!$I44))*12+MONTH(F$7)-MONTH(Reestr!$I44)+1-1)))*(Reestr!$E44-Reestr!$F44)/Reestr!$G44,2)),2))</f>
        <v/>
      </c>
      <c r="G46" s="13" t="str">
        <f aca="false">IF(OR(Reestr!$E44="",Reestr!$H44=""),"",ROUND(IF((MAX(0,MIN(Reestr!$G44,(YEAR(G$7)-YEAR(Reestr!$I44))*12+MONTH(G$7)-MONTH(Reestr!$I44)+1)))&gt;=Reestr!$G44,Reestr!$E44-Reestr!$F44,ROUND((MAX(0,MIN(Reestr!$G44,(YEAR(G$7)-YEAR(Reestr!$I44))*12+MONTH(G$7)-MONTH(Reestr!$I44)+1)))*(Reestr!$E44-Reestr!$F44)/Reestr!$G44,2))-IF((MAX(0,MIN(Reestr!$G44,(YEAR(G$7)-YEAR(Reestr!$I44))*12+MONTH(G$7)-MONTH(Reestr!$I44)+1-1)))&gt;=Reestr!$G44,Reestr!$E44-Reestr!$F44,ROUND((MAX(0,MIN(Reestr!$G44,(YEAR(G$7)-YEAR(Reestr!$I44))*12+MONTH(G$7)-MONTH(Reestr!$I44)+1-1)))*(Reestr!$E44-Reestr!$F44)/Reestr!$G44,2)),2))</f>
        <v/>
      </c>
      <c r="H46" s="13" t="str">
        <f aca="false">IF(OR(Reestr!$E44="",Reestr!$H44=""),"",ROUND(IF((MAX(0,MIN(Reestr!$G44,(YEAR(H$7)-YEAR(Reestr!$I44))*12+MONTH(H$7)-MONTH(Reestr!$I44)+1)))&gt;=Reestr!$G44,Reestr!$E44-Reestr!$F44,ROUND((MAX(0,MIN(Reestr!$G44,(YEAR(H$7)-YEAR(Reestr!$I44))*12+MONTH(H$7)-MONTH(Reestr!$I44)+1)))*(Reestr!$E44-Reestr!$F44)/Reestr!$G44,2))-IF((MAX(0,MIN(Reestr!$G44,(YEAR(H$7)-YEAR(Reestr!$I44))*12+MONTH(H$7)-MONTH(Reestr!$I44)+1-1)))&gt;=Reestr!$G44,Reestr!$E44-Reestr!$F44,ROUND((MAX(0,MIN(Reestr!$G44,(YEAR(H$7)-YEAR(Reestr!$I44))*12+MONTH(H$7)-MONTH(Reestr!$I44)+1-1)))*(Reestr!$E44-Reestr!$F44)/Reestr!$G44,2)),2))</f>
        <v/>
      </c>
      <c r="I46" s="13" t="str">
        <f aca="false">IF(OR(Reestr!$E44="",Reestr!$H44=""),"",ROUND(IF((MAX(0,MIN(Reestr!$G44,(YEAR(I$7)-YEAR(Reestr!$I44))*12+MONTH(I$7)-MONTH(Reestr!$I44)+1)))&gt;=Reestr!$G44,Reestr!$E44-Reestr!$F44,ROUND((MAX(0,MIN(Reestr!$G44,(YEAR(I$7)-YEAR(Reestr!$I44))*12+MONTH(I$7)-MONTH(Reestr!$I44)+1)))*(Reestr!$E44-Reestr!$F44)/Reestr!$G44,2))-IF((MAX(0,MIN(Reestr!$G44,(YEAR(I$7)-YEAR(Reestr!$I44))*12+MONTH(I$7)-MONTH(Reestr!$I44)+1-1)))&gt;=Reestr!$G44,Reestr!$E44-Reestr!$F44,ROUND((MAX(0,MIN(Reestr!$G44,(YEAR(I$7)-YEAR(Reestr!$I44))*12+MONTH(I$7)-MONTH(Reestr!$I44)+1-1)))*(Reestr!$E44-Reestr!$F44)/Reestr!$G44,2)),2))</f>
        <v/>
      </c>
      <c r="J46" s="13" t="str">
        <f aca="false">IF(OR(Reestr!$E44="",Reestr!$H44=""),"",ROUND(IF((MAX(0,MIN(Reestr!$G44,(YEAR(J$7)-YEAR(Reestr!$I44))*12+MONTH(J$7)-MONTH(Reestr!$I44)+1)))&gt;=Reestr!$G44,Reestr!$E44-Reestr!$F44,ROUND((MAX(0,MIN(Reestr!$G44,(YEAR(J$7)-YEAR(Reestr!$I44))*12+MONTH(J$7)-MONTH(Reestr!$I44)+1)))*(Reestr!$E44-Reestr!$F44)/Reestr!$G44,2))-IF((MAX(0,MIN(Reestr!$G44,(YEAR(J$7)-YEAR(Reestr!$I44))*12+MONTH(J$7)-MONTH(Reestr!$I44)+1-1)))&gt;=Reestr!$G44,Reestr!$E44-Reestr!$F44,ROUND((MAX(0,MIN(Reestr!$G44,(YEAR(J$7)-YEAR(Reestr!$I44))*12+MONTH(J$7)-MONTH(Reestr!$I44)+1-1)))*(Reestr!$E44-Reestr!$F44)/Reestr!$G44,2)),2))</f>
        <v/>
      </c>
      <c r="K46" s="13" t="str">
        <f aca="false">IF(OR(Reestr!$E44="",Reestr!$H44=""),"",ROUND(IF((MAX(0,MIN(Reestr!$G44,(YEAR(K$7)-YEAR(Reestr!$I44))*12+MONTH(K$7)-MONTH(Reestr!$I44)+1)))&gt;=Reestr!$G44,Reestr!$E44-Reestr!$F44,ROUND((MAX(0,MIN(Reestr!$G44,(YEAR(K$7)-YEAR(Reestr!$I44))*12+MONTH(K$7)-MONTH(Reestr!$I44)+1)))*(Reestr!$E44-Reestr!$F44)/Reestr!$G44,2))-IF((MAX(0,MIN(Reestr!$G44,(YEAR(K$7)-YEAR(Reestr!$I44))*12+MONTH(K$7)-MONTH(Reestr!$I44)+1-1)))&gt;=Reestr!$G44,Reestr!$E44-Reestr!$F44,ROUND((MAX(0,MIN(Reestr!$G44,(YEAR(K$7)-YEAR(Reestr!$I44))*12+MONTH(K$7)-MONTH(Reestr!$I44)+1-1)))*(Reestr!$E44-Reestr!$F44)/Reestr!$G44,2)),2))</f>
        <v/>
      </c>
      <c r="L46" s="13" t="str">
        <f aca="false">IF(OR(Reestr!$E44="",Reestr!$H44=""),"",ROUND(IF((MAX(0,MIN(Reestr!$G44,(YEAR(L$7)-YEAR(Reestr!$I44))*12+MONTH(L$7)-MONTH(Reestr!$I44)+1)))&gt;=Reestr!$G44,Reestr!$E44-Reestr!$F44,ROUND((MAX(0,MIN(Reestr!$G44,(YEAR(L$7)-YEAR(Reestr!$I44))*12+MONTH(L$7)-MONTH(Reestr!$I44)+1)))*(Reestr!$E44-Reestr!$F44)/Reestr!$G44,2))-IF((MAX(0,MIN(Reestr!$G44,(YEAR(L$7)-YEAR(Reestr!$I44))*12+MONTH(L$7)-MONTH(Reestr!$I44)+1-1)))&gt;=Reestr!$G44,Reestr!$E44-Reestr!$F44,ROUND((MAX(0,MIN(Reestr!$G44,(YEAR(L$7)-YEAR(Reestr!$I44))*12+MONTH(L$7)-MONTH(Reestr!$I44)+1-1)))*(Reestr!$E44-Reestr!$F44)/Reestr!$G44,2)),2))</f>
        <v/>
      </c>
      <c r="M46" s="13" t="str">
        <f aca="false">IF(OR(Reestr!$E44="",Reestr!$H44=""),"",ROUND(IF((MAX(0,MIN(Reestr!$G44,(YEAR(M$7)-YEAR(Reestr!$I44))*12+MONTH(M$7)-MONTH(Reestr!$I44)+1)))&gt;=Reestr!$G44,Reestr!$E44-Reestr!$F44,ROUND((MAX(0,MIN(Reestr!$G44,(YEAR(M$7)-YEAR(Reestr!$I44))*12+MONTH(M$7)-MONTH(Reestr!$I44)+1)))*(Reestr!$E44-Reestr!$F44)/Reestr!$G44,2))-IF((MAX(0,MIN(Reestr!$G44,(YEAR(M$7)-YEAR(Reestr!$I44))*12+MONTH(M$7)-MONTH(Reestr!$I44)+1-1)))&gt;=Reestr!$G44,Reestr!$E44-Reestr!$F44,ROUND((MAX(0,MIN(Reestr!$G44,(YEAR(M$7)-YEAR(Reestr!$I44))*12+MONTH(M$7)-MONTH(Reestr!$I44)+1-1)))*(Reestr!$E44-Reestr!$F44)/Reestr!$G44,2)),2))</f>
        <v/>
      </c>
      <c r="N46" s="13" t="str">
        <f aca="false">IF(OR(Reestr!$E44="",Reestr!$H44=""),"",ROUND(IF((MAX(0,MIN(Reestr!$G44,(YEAR(N$7)-YEAR(Reestr!$I44))*12+MONTH(N$7)-MONTH(Reestr!$I44)+1)))&gt;=Reestr!$G44,Reestr!$E44-Reestr!$F44,ROUND((MAX(0,MIN(Reestr!$G44,(YEAR(N$7)-YEAR(Reestr!$I44))*12+MONTH(N$7)-MONTH(Reestr!$I44)+1)))*(Reestr!$E44-Reestr!$F44)/Reestr!$G44,2))-IF((MAX(0,MIN(Reestr!$G44,(YEAR(N$7)-YEAR(Reestr!$I44))*12+MONTH(N$7)-MONTH(Reestr!$I44)+1-1)))&gt;=Reestr!$G44,Reestr!$E44-Reestr!$F44,ROUND((MAX(0,MIN(Reestr!$G44,(YEAR(N$7)-YEAR(Reestr!$I44))*12+MONTH(N$7)-MONTH(Reestr!$I44)+1-1)))*(Reestr!$E44-Reestr!$F44)/Reestr!$G44,2)),2))</f>
        <v/>
      </c>
      <c r="O46" s="29" t="str">
        <f aca="false">IF(B46="","",SUM(C46:N46))</f>
        <v/>
      </c>
    </row>
    <row r="47" customFormat="false" ht="15" hidden="false" customHeight="false" outlineLevel="0" collapsed="false">
      <c r="A47" s="23" t="str">
        <f aca="false">Reestr!A45</f>
        <v/>
      </c>
      <c r="B47" s="5" t="str">
        <f aca="false">IF(Reestr!B45="","",Reestr!B45)</f>
        <v/>
      </c>
      <c r="C47" s="13" t="str">
        <f aca="false">IF(OR(Reestr!$E45="",Reestr!$H45=""),"",ROUND(IF((MAX(0,MIN(Reestr!$G45,(YEAR(C$7)-YEAR(Reestr!$I45))*12+MONTH(C$7)-MONTH(Reestr!$I45)+1)))&gt;=Reestr!$G45,Reestr!$E45-Reestr!$F45,ROUND((MAX(0,MIN(Reestr!$G45,(YEAR(C$7)-YEAR(Reestr!$I45))*12+MONTH(C$7)-MONTH(Reestr!$I45)+1)))*(Reestr!$E45-Reestr!$F45)/Reestr!$G45,2))-IF((MAX(0,MIN(Reestr!$G45,(YEAR(C$7)-YEAR(Reestr!$I45))*12+MONTH(C$7)-MONTH(Reestr!$I45)+1-1)))&gt;=Reestr!$G45,Reestr!$E45-Reestr!$F45,ROUND((MAX(0,MIN(Reestr!$G45,(YEAR(C$7)-YEAR(Reestr!$I45))*12+MONTH(C$7)-MONTH(Reestr!$I45)+1-1)))*(Reestr!$E45-Reestr!$F45)/Reestr!$G45,2)),2))</f>
        <v/>
      </c>
      <c r="D47" s="13" t="str">
        <f aca="false">IF(OR(Reestr!$E45="",Reestr!$H45=""),"",ROUND(IF((MAX(0,MIN(Reestr!$G45,(YEAR(D$7)-YEAR(Reestr!$I45))*12+MONTH(D$7)-MONTH(Reestr!$I45)+1)))&gt;=Reestr!$G45,Reestr!$E45-Reestr!$F45,ROUND((MAX(0,MIN(Reestr!$G45,(YEAR(D$7)-YEAR(Reestr!$I45))*12+MONTH(D$7)-MONTH(Reestr!$I45)+1)))*(Reestr!$E45-Reestr!$F45)/Reestr!$G45,2))-IF((MAX(0,MIN(Reestr!$G45,(YEAR(D$7)-YEAR(Reestr!$I45))*12+MONTH(D$7)-MONTH(Reestr!$I45)+1-1)))&gt;=Reestr!$G45,Reestr!$E45-Reestr!$F45,ROUND((MAX(0,MIN(Reestr!$G45,(YEAR(D$7)-YEAR(Reestr!$I45))*12+MONTH(D$7)-MONTH(Reestr!$I45)+1-1)))*(Reestr!$E45-Reestr!$F45)/Reestr!$G45,2)),2))</f>
        <v/>
      </c>
      <c r="E47" s="13" t="str">
        <f aca="false">IF(OR(Reestr!$E45="",Reestr!$H45=""),"",ROUND(IF((MAX(0,MIN(Reestr!$G45,(YEAR(E$7)-YEAR(Reestr!$I45))*12+MONTH(E$7)-MONTH(Reestr!$I45)+1)))&gt;=Reestr!$G45,Reestr!$E45-Reestr!$F45,ROUND((MAX(0,MIN(Reestr!$G45,(YEAR(E$7)-YEAR(Reestr!$I45))*12+MONTH(E$7)-MONTH(Reestr!$I45)+1)))*(Reestr!$E45-Reestr!$F45)/Reestr!$G45,2))-IF((MAX(0,MIN(Reestr!$G45,(YEAR(E$7)-YEAR(Reestr!$I45))*12+MONTH(E$7)-MONTH(Reestr!$I45)+1-1)))&gt;=Reestr!$G45,Reestr!$E45-Reestr!$F45,ROUND((MAX(0,MIN(Reestr!$G45,(YEAR(E$7)-YEAR(Reestr!$I45))*12+MONTH(E$7)-MONTH(Reestr!$I45)+1-1)))*(Reestr!$E45-Reestr!$F45)/Reestr!$G45,2)),2))</f>
        <v/>
      </c>
      <c r="F47" s="13" t="str">
        <f aca="false">IF(OR(Reestr!$E45="",Reestr!$H45=""),"",ROUND(IF((MAX(0,MIN(Reestr!$G45,(YEAR(F$7)-YEAR(Reestr!$I45))*12+MONTH(F$7)-MONTH(Reestr!$I45)+1)))&gt;=Reestr!$G45,Reestr!$E45-Reestr!$F45,ROUND((MAX(0,MIN(Reestr!$G45,(YEAR(F$7)-YEAR(Reestr!$I45))*12+MONTH(F$7)-MONTH(Reestr!$I45)+1)))*(Reestr!$E45-Reestr!$F45)/Reestr!$G45,2))-IF((MAX(0,MIN(Reestr!$G45,(YEAR(F$7)-YEAR(Reestr!$I45))*12+MONTH(F$7)-MONTH(Reestr!$I45)+1-1)))&gt;=Reestr!$G45,Reestr!$E45-Reestr!$F45,ROUND((MAX(0,MIN(Reestr!$G45,(YEAR(F$7)-YEAR(Reestr!$I45))*12+MONTH(F$7)-MONTH(Reestr!$I45)+1-1)))*(Reestr!$E45-Reestr!$F45)/Reestr!$G45,2)),2))</f>
        <v/>
      </c>
      <c r="G47" s="13" t="str">
        <f aca="false">IF(OR(Reestr!$E45="",Reestr!$H45=""),"",ROUND(IF((MAX(0,MIN(Reestr!$G45,(YEAR(G$7)-YEAR(Reestr!$I45))*12+MONTH(G$7)-MONTH(Reestr!$I45)+1)))&gt;=Reestr!$G45,Reestr!$E45-Reestr!$F45,ROUND((MAX(0,MIN(Reestr!$G45,(YEAR(G$7)-YEAR(Reestr!$I45))*12+MONTH(G$7)-MONTH(Reestr!$I45)+1)))*(Reestr!$E45-Reestr!$F45)/Reestr!$G45,2))-IF((MAX(0,MIN(Reestr!$G45,(YEAR(G$7)-YEAR(Reestr!$I45))*12+MONTH(G$7)-MONTH(Reestr!$I45)+1-1)))&gt;=Reestr!$G45,Reestr!$E45-Reestr!$F45,ROUND((MAX(0,MIN(Reestr!$G45,(YEAR(G$7)-YEAR(Reestr!$I45))*12+MONTH(G$7)-MONTH(Reestr!$I45)+1-1)))*(Reestr!$E45-Reestr!$F45)/Reestr!$G45,2)),2))</f>
        <v/>
      </c>
      <c r="H47" s="13" t="str">
        <f aca="false">IF(OR(Reestr!$E45="",Reestr!$H45=""),"",ROUND(IF((MAX(0,MIN(Reestr!$G45,(YEAR(H$7)-YEAR(Reestr!$I45))*12+MONTH(H$7)-MONTH(Reestr!$I45)+1)))&gt;=Reestr!$G45,Reestr!$E45-Reestr!$F45,ROUND((MAX(0,MIN(Reestr!$G45,(YEAR(H$7)-YEAR(Reestr!$I45))*12+MONTH(H$7)-MONTH(Reestr!$I45)+1)))*(Reestr!$E45-Reestr!$F45)/Reestr!$G45,2))-IF((MAX(0,MIN(Reestr!$G45,(YEAR(H$7)-YEAR(Reestr!$I45))*12+MONTH(H$7)-MONTH(Reestr!$I45)+1-1)))&gt;=Reestr!$G45,Reestr!$E45-Reestr!$F45,ROUND((MAX(0,MIN(Reestr!$G45,(YEAR(H$7)-YEAR(Reestr!$I45))*12+MONTH(H$7)-MONTH(Reestr!$I45)+1-1)))*(Reestr!$E45-Reestr!$F45)/Reestr!$G45,2)),2))</f>
        <v/>
      </c>
      <c r="I47" s="13" t="str">
        <f aca="false">IF(OR(Reestr!$E45="",Reestr!$H45=""),"",ROUND(IF((MAX(0,MIN(Reestr!$G45,(YEAR(I$7)-YEAR(Reestr!$I45))*12+MONTH(I$7)-MONTH(Reestr!$I45)+1)))&gt;=Reestr!$G45,Reestr!$E45-Reestr!$F45,ROUND((MAX(0,MIN(Reestr!$G45,(YEAR(I$7)-YEAR(Reestr!$I45))*12+MONTH(I$7)-MONTH(Reestr!$I45)+1)))*(Reestr!$E45-Reestr!$F45)/Reestr!$G45,2))-IF((MAX(0,MIN(Reestr!$G45,(YEAR(I$7)-YEAR(Reestr!$I45))*12+MONTH(I$7)-MONTH(Reestr!$I45)+1-1)))&gt;=Reestr!$G45,Reestr!$E45-Reestr!$F45,ROUND((MAX(0,MIN(Reestr!$G45,(YEAR(I$7)-YEAR(Reestr!$I45))*12+MONTH(I$7)-MONTH(Reestr!$I45)+1-1)))*(Reestr!$E45-Reestr!$F45)/Reestr!$G45,2)),2))</f>
        <v/>
      </c>
      <c r="J47" s="13" t="str">
        <f aca="false">IF(OR(Reestr!$E45="",Reestr!$H45=""),"",ROUND(IF((MAX(0,MIN(Reestr!$G45,(YEAR(J$7)-YEAR(Reestr!$I45))*12+MONTH(J$7)-MONTH(Reestr!$I45)+1)))&gt;=Reestr!$G45,Reestr!$E45-Reestr!$F45,ROUND((MAX(0,MIN(Reestr!$G45,(YEAR(J$7)-YEAR(Reestr!$I45))*12+MONTH(J$7)-MONTH(Reestr!$I45)+1)))*(Reestr!$E45-Reestr!$F45)/Reestr!$G45,2))-IF((MAX(0,MIN(Reestr!$G45,(YEAR(J$7)-YEAR(Reestr!$I45))*12+MONTH(J$7)-MONTH(Reestr!$I45)+1-1)))&gt;=Reestr!$G45,Reestr!$E45-Reestr!$F45,ROUND((MAX(0,MIN(Reestr!$G45,(YEAR(J$7)-YEAR(Reestr!$I45))*12+MONTH(J$7)-MONTH(Reestr!$I45)+1-1)))*(Reestr!$E45-Reestr!$F45)/Reestr!$G45,2)),2))</f>
        <v/>
      </c>
      <c r="K47" s="13" t="str">
        <f aca="false">IF(OR(Reestr!$E45="",Reestr!$H45=""),"",ROUND(IF((MAX(0,MIN(Reestr!$G45,(YEAR(K$7)-YEAR(Reestr!$I45))*12+MONTH(K$7)-MONTH(Reestr!$I45)+1)))&gt;=Reestr!$G45,Reestr!$E45-Reestr!$F45,ROUND((MAX(0,MIN(Reestr!$G45,(YEAR(K$7)-YEAR(Reestr!$I45))*12+MONTH(K$7)-MONTH(Reestr!$I45)+1)))*(Reestr!$E45-Reestr!$F45)/Reestr!$G45,2))-IF((MAX(0,MIN(Reestr!$G45,(YEAR(K$7)-YEAR(Reestr!$I45))*12+MONTH(K$7)-MONTH(Reestr!$I45)+1-1)))&gt;=Reestr!$G45,Reestr!$E45-Reestr!$F45,ROUND((MAX(0,MIN(Reestr!$G45,(YEAR(K$7)-YEAR(Reestr!$I45))*12+MONTH(K$7)-MONTH(Reestr!$I45)+1-1)))*(Reestr!$E45-Reestr!$F45)/Reestr!$G45,2)),2))</f>
        <v/>
      </c>
      <c r="L47" s="13" t="str">
        <f aca="false">IF(OR(Reestr!$E45="",Reestr!$H45=""),"",ROUND(IF((MAX(0,MIN(Reestr!$G45,(YEAR(L$7)-YEAR(Reestr!$I45))*12+MONTH(L$7)-MONTH(Reestr!$I45)+1)))&gt;=Reestr!$G45,Reestr!$E45-Reestr!$F45,ROUND((MAX(0,MIN(Reestr!$G45,(YEAR(L$7)-YEAR(Reestr!$I45))*12+MONTH(L$7)-MONTH(Reestr!$I45)+1)))*(Reestr!$E45-Reestr!$F45)/Reestr!$G45,2))-IF((MAX(0,MIN(Reestr!$G45,(YEAR(L$7)-YEAR(Reestr!$I45))*12+MONTH(L$7)-MONTH(Reestr!$I45)+1-1)))&gt;=Reestr!$G45,Reestr!$E45-Reestr!$F45,ROUND((MAX(0,MIN(Reestr!$G45,(YEAR(L$7)-YEAR(Reestr!$I45))*12+MONTH(L$7)-MONTH(Reestr!$I45)+1-1)))*(Reestr!$E45-Reestr!$F45)/Reestr!$G45,2)),2))</f>
        <v/>
      </c>
      <c r="M47" s="13" t="str">
        <f aca="false">IF(OR(Reestr!$E45="",Reestr!$H45=""),"",ROUND(IF((MAX(0,MIN(Reestr!$G45,(YEAR(M$7)-YEAR(Reestr!$I45))*12+MONTH(M$7)-MONTH(Reestr!$I45)+1)))&gt;=Reestr!$G45,Reestr!$E45-Reestr!$F45,ROUND((MAX(0,MIN(Reestr!$G45,(YEAR(M$7)-YEAR(Reestr!$I45))*12+MONTH(M$7)-MONTH(Reestr!$I45)+1)))*(Reestr!$E45-Reestr!$F45)/Reestr!$G45,2))-IF((MAX(0,MIN(Reestr!$G45,(YEAR(M$7)-YEAR(Reestr!$I45))*12+MONTH(M$7)-MONTH(Reestr!$I45)+1-1)))&gt;=Reestr!$G45,Reestr!$E45-Reestr!$F45,ROUND((MAX(0,MIN(Reestr!$G45,(YEAR(M$7)-YEAR(Reestr!$I45))*12+MONTH(M$7)-MONTH(Reestr!$I45)+1-1)))*(Reestr!$E45-Reestr!$F45)/Reestr!$G45,2)),2))</f>
        <v/>
      </c>
      <c r="N47" s="13" t="str">
        <f aca="false">IF(OR(Reestr!$E45="",Reestr!$H45=""),"",ROUND(IF((MAX(0,MIN(Reestr!$G45,(YEAR(N$7)-YEAR(Reestr!$I45))*12+MONTH(N$7)-MONTH(Reestr!$I45)+1)))&gt;=Reestr!$G45,Reestr!$E45-Reestr!$F45,ROUND((MAX(0,MIN(Reestr!$G45,(YEAR(N$7)-YEAR(Reestr!$I45))*12+MONTH(N$7)-MONTH(Reestr!$I45)+1)))*(Reestr!$E45-Reestr!$F45)/Reestr!$G45,2))-IF((MAX(0,MIN(Reestr!$G45,(YEAR(N$7)-YEAR(Reestr!$I45))*12+MONTH(N$7)-MONTH(Reestr!$I45)+1-1)))&gt;=Reestr!$G45,Reestr!$E45-Reestr!$F45,ROUND((MAX(0,MIN(Reestr!$G45,(YEAR(N$7)-YEAR(Reestr!$I45))*12+MONTH(N$7)-MONTH(Reestr!$I45)+1-1)))*(Reestr!$E45-Reestr!$F45)/Reestr!$G45,2)),2))</f>
        <v/>
      </c>
      <c r="O47" s="29" t="str">
        <f aca="false">IF(B47="","",SUM(C47:N47))</f>
        <v/>
      </c>
    </row>
    <row r="48" customFormat="false" ht="15" hidden="false" customHeight="false" outlineLevel="0" collapsed="false">
      <c r="A48" s="23" t="str">
        <f aca="false">Reestr!A46</f>
        <v/>
      </c>
      <c r="B48" s="5" t="str">
        <f aca="false">IF(Reestr!B46="","",Reestr!B46)</f>
        <v/>
      </c>
      <c r="C48" s="13" t="str">
        <f aca="false">IF(OR(Reestr!$E46="",Reestr!$H46=""),"",ROUND(IF((MAX(0,MIN(Reestr!$G46,(YEAR(C$7)-YEAR(Reestr!$I46))*12+MONTH(C$7)-MONTH(Reestr!$I46)+1)))&gt;=Reestr!$G46,Reestr!$E46-Reestr!$F46,ROUND((MAX(0,MIN(Reestr!$G46,(YEAR(C$7)-YEAR(Reestr!$I46))*12+MONTH(C$7)-MONTH(Reestr!$I46)+1)))*(Reestr!$E46-Reestr!$F46)/Reestr!$G46,2))-IF((MAX(0,MIN(Reestr!$G46,(YEAR(C$7)-YEAR(Reestr!$I46))*12+MONTH(C$7)-MONTH(Reestr!$I46)+1-1)))&gt;=Reestr!$G46,Reestr!$E46-Reestr!$F46,ROUND((MAX(0,MIN(Reestr!$G46,(YEAR(C$7)-YEAR(Reestr!$I46))*12+MONTH(C$7)-MONTH(Reestr!$I46)+1-1)))*(Reestr!$E46-Reestr!$F46)/Reestr!$G46,2)),2))</f>
        <v/>
      </c>
      <c r="D48" s="13" t="str">
        <f aca="false">IF(OR(Reestr!$E46="",Reestr!$H46=""),"",ROUND(IF((MAX(0,MIN(Reestr!$G46,(YEAR(D$7)-YEAR(Reestr!$I46))*12+MONTH(D$7)-MONTH(Reestr!$I46)+1)))&gt;=Reestr!$G46,Reestr!$E46-Reestr!$F46,ROUND((MAX(0,MIN(Reestr!$G46,(YEAR(D$7)-YEAR(Reestr!$I46))*12+MONTH(D$7)-MONTH(Reestr!$I46)+1)))*(Reestr!$E46-Reestr!$F46)/Reestr!$G46,2))-IF((MAX(0,MIN(Reestr!$G46,(YEAR(D$7)-YEAR(Reestr!$I46))*12+MONTH(D$7)-MONTH(Reestr!$I46)+1-1)))&gt;=Reestr!$G46,Reestr!$E46-Reestr!$F46,ROUND((MAX(0,MIN(Reestr!$G46,(YEAR(D$7)-YEAR(Reestr!$I46))*12+MONTH(D$7)-MONTH(Reestr!$I46)+1-1)))*(Reestr!$E46-Reestr!$F46)/Reestr!$G46,2)),2))</f>
        <v/>
      </c>
      <c r="E48" s="13" t="str">
        <f aca="false">IF(OR(Reestr!$E46="",Reestr!$H46=""),"",ROUND(IF((MAX(0,MIN(Reestr!$G46,(YEAR(E$7)-YEAR(Reestr!$I46))*12+MONTH(E$7)-MONTH(Reestr!$I46)+1)))&gt;=Reestr!$G46,Reestr!$E46-Reestr!$F46,ROUND((MAX(0,MIN(Reestr!$G46,(YEAR(E$7)-YEAR(Reestr!$I46))*12+MONTH(E$7)-MONTH(Reestr!$I46)+1)))*(Reestr!$E46-Reestr!$F46)/Reestr!$G46,2))-IF((MAX(0,MIN(Reestr!$G46,(YEAR(E$7)-YEAR(Reestr!$I46))*12+MONTH(E$7)-MONTH(Reestr!$I46)+1-1)))&gt;=Reestr!$G46,Reestr!$E46-Reestr!$F46,ROUND((MAX(0,MIN(Reestr!$G46,(YEAR(E$7)-YEAR(Reestr!$I46))*12+MONTH(E$7)-MONTH(Reestr!$I46)+1-1)))*(Reestr!$E46-Reestr!$F46)/Reestr!$G46,2)),2))</f>
        <v/>
      </c>
      <c r="F48" s="13" t="str">
        <f aca="false">IF(OR(Reestr!$E46="",Reestr!$H46=""),"",ROUND(IF((MAX(0,MIN(Reestr!$G46,(YEAR(F$7)-YEAR(Reestr!$I46))*12+MONTH(F$7)-MONTH(Reestr!$I46)+1)))&gt;=Reestr!$G46,Reestr!$E46-Reestr!$F46,ROUND((MAX(0,MIN(Reestr!$G46,(YEAR(F$7)-YEAR(Reestr!$I46))*12+MONTH(F$7)-MONTH(Reestr!$I46)+1)))*(Reestr!$E46-Reestr!$F46)/Reestr!$G46,2))-IF((MAX(0,MIN(Reestr!$G46,(YEAR(F$7)-YEAR(Reestr!$I46))*12+MONTH(F$7)-MONTH(Reestr!$I46)+1-1)))&gt;=Reestr!$G46,Reestr!$E46-Reestr!$F46,ROUND((MAX(0,MIN(Reestr!$G46,(YEAR(F$7)-YEAR(Reestr!$I46))*12+MONTH(F$7)-MONTH(Reestr!$I46)+1-1)))*(Reestr!$E46-Reestr!$F46)/Reestr!$G46,2)),2))</f>
        <v/>
      </c>
      <c r="G48" s="13" t="str">
        <f aca="false">IF(OR(Reestr!$E46="",Reestr!$H46=""),"",ROUND(IF((MAX(0,MIN(Reestr!$G46,(YEAR(G$7)-YEAR(Reestr!$I46))*12+MONTH(G$7)-MONTH(Reestr!$I46)+1)))&gt;=Reestr!$G46,Reestr!$E46-Reestr!$F46,ROUND((MAX(0,MIN(Reestr!$G46,(YEAR(G$7)-YEAR(Reestr!$I46))*12+MONTH(G$7)-MONTH(Reestr!$I46)+1)))*(Reestr!$E46-Reestr!$F46)/Reestr!$G46,2))-IF((MAX(0,MIN(Reestr!$G46,(YEAR(G$7)-YEAR(Reestr!$I46))*12+MONTH(G$7)-MONTH(Reestr!$I46)+1-1)))&gt;=Reestr!$G46,Reestr!$E46-Reestr!$F46,ROUND((MAX(0,MIN(Reestr!$G46,(YEAR(G$7)-YEAR(Reestr!$I46))*12+MONTH(G$7)-MONTH(Reestr!$I46)+1-1)))*(Reestr!$E46-Reestr!$F46)/Reestr!$G46,2)),2))</f>
        <v/>
      </c>
      <c r="H48" s="13" t="str">
        <f aca="false">IF(OR(Reestr!$E46="",Reestr!$H46=""),"",ROUND(IF((MAX(0,MIN(Reestr!$G46,(YEAR(H$7)-YEAR(Reestr!$I46))*12+MONTH(H$7)-MONTH(Reestr!$I46)+1)))&gt;=Reestr!$G46,Reestr!$E46-Reestr!$F46,ROUND((MAX(0,MIN(Reestr!$G46,(YEAR(H$7)-YEAR(Reestr!$I46))*12+MONTH(H$7)-MONTH(Reestr!$I46)+1)))*(Reestr!$E46-Reestr!$F46)/Reestr!$G46,2))-IF((MAX(0,MIN(Reestr!$G46,(YEAR(H$7)-YEAR(Reestr!$I46))*12+MONTH(H$7)-MONTH(Reestr!$I46)+1-1)))&gt;=Reestr!$G46,Reestr!$E46-Reestr!$F46,ROUND((MAX(0,MIN(Reestr!$G46,(YEAR(H$7)-YEAR(Reestr!$I46))*12+MONTH(H$7)-MONTH(Reestr!$I46)+1-1)))*(Reestr!$E46-Reestr!$F46)/Reestr!$G46,2)),2))</f>
        <v/>
      </c>
      <c r="I48" s="13" t="str">
        <f aca="false">IF(OR(Reestr!$E46="",Reestr!$H46=""),"",ROUND(IF((MAX(0,MIN(Reestr!$G46,(YEAR(I$7)-YEAR(Reestr!$I46))*12+MONTH(I$7)-MONTH(Reestr!$I46)+1)))&gt;=Reestr!$G46,Reestr!$E46-Reestr!$F46,ROUND((MAX(0,MIN(Reestr!$G46,(YEAR(I$7)-YEAR(Reestr!$I46))*12+MONTH(I$7)-MONTH(Reestr!$I46)+1)))*(Reestr!$E46-Reestr!$F46)/Reestr!$G46,2))-IF((MAX(0,MIN(Reestr!$G46,(YEAR(I$7)-YEAR(Reestr!$I46))*12+MONTH(I$7)-MONTH(Reestr!$I46)+1-1)))&gt;=Reestr!$G46,Reestr!$E46-Reestr!$F46,ROUND((MAX(0,MIN(Reestr!$G46,(YEAR(I$7)-YEAR(Reestr!$I46))*12+MONTH(I$7)-MONTH(Reestr!$I46)+1-1)))*(Reestr!$E46-Reestr!$F46)/Reestr!$G46,2)),2))</f>
        <v/>
      </c>
      <c r="J48" s="13" t="str">
        <f aca="false">IF(OR(Reestr!$E46="",Reestr!$H46=""),"",ROUND(IF((MAX(0,MIN(Reestr!$G46,(YEAR(J$7)-YEAR(Reestr!$I46))*12+MONTH(J$7)-MONTH(Reestr!$I46)+1)))&gt;=Reestr!$G46,Reestr!$E46-Reestr!$F46,ROUND((MAX(0,MIN(Reestr!$G46,(YEAR(J$7)-YEAR(Reestr!$I46))*12+MONTH(J$7)-MONTH(Reestr!$I46)+1)))*(Reestr!$E46-Reestr!$F46)/Reestr!$G46,2))-IF((MAX(0,MIN(Reestr!$G46,(YEAR(J$7)-YEAR(Reestr!$I46))*12+MONTH(J$7)-MONTH(Reestr!$I46)+1-1)))&gt;=Reestr!$G46,Reestr!$E46-Reestr!$F46,ROUND((MAX(0,MIN(Reestr!$G46,(YEAR(J$7)-YEAR(Reestr!$I46))*12+MONTH(J$7)-MONTH(Reestr!$I46)+1-1)))*(Reestr!$E46-Reestr!$F46)/Reestr!$G46,2)),2))</f>
        <v/>
      </c>
      <c r="K48" s="13" t="str">
        <f aca="false">IF(OR(Reestr!$E46="",Reestr!$H46=""),"",ROUND(IF((MAX(0,MIN(Reestr!$G46,(YEAR(K$7)-YEAR(Reestr!$I46))*12+MONTH(K$7)-MONTH(Reestr!$I46)+1)))&gt;=Reestr!$G46,Reestr!$E46-Reestr!$F46,ROUND((MAX(0,MIN(Reestr!$G46,(YEAR(K$7)-YEAR(Reestr!$I46))*12+MONTH(K$7)-MONTH(Reestr!$I46)+1)))*(Reestr!$E46-Reestr!$F46)/Reestr!$G46,2))-IF((MAX(0,MIN(Reestr!$G46,(YEAR(K$7)-YEAR(Reestr!$I46))*12+MONTH(K$7)-MONTH(Reestr!$I46)+1-1)))&gt;=Reestr!$G46,Reestr!$E46-Reestr!$F46,ROUND((MAX(0,MIN(Reestr!$G46,(YEAR(K$7)-YEAR(Reestr!$I46))*12+MONTH(K$7)-MONTH(Reestr!$I46)+1-1)))*(Reestr!$E46-Reestr!$F46)/Reestr!$G46,2)),2))</f>
        <v/>
      </c>
      <c r="L48" s="13" t="str">
        <f aca="false">IF(OR(Reestr!$E46="",Reestr!$H46=""),"",ROUND(IF((MAX(0,MIN(Reestr!$G46,(YEAR(L$7)-YEAR(Reestr!$I46))*12+MONTH(L$7)-MONTH(Reestr!$I46)+1)))&gt;=Reestr!$G46,Reestr!$E46-Reestr!$F46,ROUND((MAX(0,MIN(Reestr!$G46,(YEAR(L$7)-YEAR(Reestr!$I46))*12+MONTH(L$7)-MONTH(Reestr!$I46)+1)))*(Reestr!$E46-Reestr!$F46)/Reestr!$G46,2))-IF((MAX(0,MIN(Reestr!$G46,(YEAR(L$7)-YEAR(Reestr!$I46))*12+MONTH(L$7)-MONTH(Reestr!$I46)+1-1)))&gt;=Reestr!$G46,Reestr!$E46-Reestr!$F46,ROUND((MAX(0,MIN(Reestr!$G46,(YEAR(L$7)-YEAR(Reestr!$I46))*12+MONTH(L$7)-MONTH(Reestr!$I46)+1-1)))*(Reestr!$E46-Reestr!$F46)/Reestr!$G46,2)),2))</f>
        <v/>
      </c>
      <c r="M48" s="13" t="str">
        <f aca="false">IF(OR(Reestr!$E46="",Reestr!$H46=""),"",ROUND(IF((MAX(0,MIN(Reestr!$G46,(YEAR(M$7)-YEAR(Reestr!$I46))*12+MONTH(M$7)-MONTH(Reestr!$I46)+1)))&gt;=Reestr!$G46,Reestr!$E46-Reestr!$F46,ROUND((MAX(0,MIN(Reestr!$G46,(YEAR(M$7)-YEAR(Reestr!$I46))*12+MONTH(M$7)-MONTH(Reestr!$I46)+1)))*(Reestr!$E46-Reestr!$F46)/Reestr!$G46,2))-IF((MAX(0,MIN(Reestr!$G46,(YEAR(M$7)-YEAR(Reestr!$I46))*12+MONTH(M$7)-MONTH(Reestr!$I46)+1-1)))&gt;=Reestr!$G46,Reestr!$E46-Reestr!$F46,ROUND((MAX(0,MIN(Reestr!$G46,(YEAR(M$7)-YEAR(Reestr!$I46))*12+MONTH(M$7)-MONTH(Reestr!$I46)+1-1)))*(Reestr!$E46-Reestr!$F46)/Reestr!$G46,2)),2))</f>
        <v/>
      </c>
      <c r="N48" s="13" t="str">
        <f aca="false">IF(OR(Reestr!$E46="",Reestr!$H46=""),"",ROUND(IF((MAX(0,MIN(Reestr!$G46,(YEAR(N$7)-YEAR(Reestr!$I46))*12+MONTH(N$7)-MONTH(Reestr!$I46)+1)))&gt;=Reestr!$G46,Reestr!$E46-Reestr!$F46,ROUND((MAX(0,MIN(Reestr!$G46,(YEAR(N$7)-YEAR(Reestr!$I46))*12+MONTH(N$7)-MONTH(Reestr!$I46)+1)))*(Reestr!$E46-Reestr!$F46)/Reestr!$G46,2))-IF((MAX(0,MIN(Reestr!$G46,(YEAR(N$7)-YEAR(Reestr!$I46))*12+MONTH(N$7)-MONTH(Reestr!$I46)+1-1)))&gt;=Reestr!$G46,Reestr!$E46-Reestr!$F46,ROUND((MAX(0,MIN(Reestr!$G46,(YEAR(N$7)-YEAR(Reestr!$I46))*12+MONTH(N$7)-MONTH(Reestr!$I46)+1-1)))*(Reestr!$E46-Reestr!$F46)/Reestr!$G46,2)),2))</f>
        <v/>
      </c>
      <c r="O48" s="29" t="str">
        <f aca="false">IF(B48="","",SUM(C48:N48))</f>
        <v/>
      </c>
    </row>
    <row r="49" customFormat="false" ht="15" hidden="false" customHeight="false" outlineLevel="0" collapsed="false">
      <c r="A49" s="23" t="str">
        <f aca="false">Reestr!A47</f>
        <v/>
      </c>
      <c r="B49" s="5" t="str">
        <f aca="false">IF(Reestr!B47="","",Reestr!B47)</f>
        <v/>
      </c>
      <c r="C49" s="13" t="str">
        <f aca="false">IF(OR(Reestr!$E47="",Reestr!$H47=""),"",ROUND(IF((MAX(0,MIN(Reestr!$G47,(YEAR(C$7)-YEAR(Reestr!$I47))*12+MONTH(C$7)-MONTH(Reestr!$I47)+1)))&gt;=Reestr!$G47,Reestr!$E47-Reestr!$F47,ROUND((MAX(0,MIN(Reestr!$G47,(YEAR(C$7)-YEAR(Reestr!$I47))*12+MONTH(C$7)-MONTH(Reestr!$I47)+1)))*(Reestr!$E47-Reestr!$F47)/Reestr!$G47,2))-IF((MAX(0,MIN(Reestr!$G47,(YEAR(C$7)-YEAR(Reestr!$I47))*12+MONTH(C$7)-MONTH(Reestr!$I47)+1-1)))&gt;=Reestr!$G47,Reestr!$E47-Reestr!$F47,ROUND((MAX(0,MIN(Reestr!$G47,(YEAR(C$7)-YEAR(Reestr!$I47))*12+MONTH(C$7)-MONTH(Reestr!$I47)+1-1)))*(Reestr!$E47-Reestr!$F47)/Reestr!$G47,2)),2))</f>
        <v/>
      </c>
      <c r="D49" s="13" t="str">
        <f aca="false">IF(OR(Reestr!$E47="",Reestr!$H47=""),"",ROUND(IF((MAX(0,MIN(Reestr!$G47,(YEAR(D$7)-YEAR(Reestr!$I47))*12+MONTH(D$7)-MONTH(Reestr!$I47)+1)))&gt;=Reestr!$G47,Reestr!$E47-Reestr!$F47,ROUND((MAX(0,MIN(Reestr!$G47,(YEAR(D$7)-YEAR(Reestr!$I47))*12+MONTH(D$7)-MONTH(Reestr!$I47)+1)))*(Reestr!$E47-Reestr!$F47)/Reestr!$G47,2))-IF((MAX(0,MIN(Reestr!$G47,(YEAR(D$7)-YEAR(Reestr!$I47))*12+MONTH(D$7)-MONTH(Reestr!$I47)+1-1)))&gt;=Reestr!$G47,Reestr!$E47-Reestr!$F47,ROUND((MAX(0,MIN(Reestr!$G47,(YEAR(D$7)-YEAR(Reestr!$I47))*12+MONTH(D$7)-MONTH(Reestr!$I47)+1-1)))*(Reestr!$E47-Reestr!$F47)/Reestr!$G47,2)),2))</f>
        <v/>
      </c>
      <c r="E49" s="13" t="str">
        <f aca="false">IF(OR(Reestr!$E47="",Reestr!$H47=""),"",ROUND(IF((MAX(0,MIN(Reestr!$G47,(YEAR(E$7)-YEAR(Reestr!$I47))*12+MONTH(E$7)-MONTH(Reestr!$I47)+1)))&gt;=Reestr!$G47,Reestr!$E47-Reestr!$F47,ROUND((MAX(0,MIN(Reestr!$G47,(YEAR(E$7)-YEAR(Reestr!$I47))*12+MONTH(E$7)-MONTH(Reestr!$I47)+1)))*(Reestr!$E47-Reestr!$F47)/Reestr!$G47,2))-IF((MAX(0,MIN(Reestr!$G47,(YEAR(E$7)-YEAR(Reestr!$I47))*12+MONTH(E$7)-MONTH(Reestr!$I47)+1-1)))&gt;=Reestr!$G47,Reestr!$E47-Reestr!$F47,ROUND((MAX(0,MIN(Reestr!$G47,(YEAR(E$7)-YEAR(Reestr!$I47))*12+MONTH(E$7)-MONTH(Reestr!$I47)+1-1)))*(Reestr!$E47-Reestr!$F47)/Reestr!$G47,2)),2))</f>
        <v/>
      </c>
      <c r="F49" s="13" t="str">
        <f aca="false">IF(OR(Reestr!$E47="",Reestr!$H47=""),"",ROUND(IF((MAX(0,MIN(Reestr!$G47,(YEAR(F$7)-YEAR(Reestr!$I47))*12+MONTH(F$7)-MONTH(Reestr!$I47)+1)))&gt;=Reestr!$G47,Reestr!$E47-Reestr!$F47,ROUND((MAX(0,MIN(Reestr!$G47,(YEAR(F$7)-YEAR(Reestr!$I47))*12+MONTH(F$7)-MONTH(Reestr!$I47)+1)))*(Reestr!$E47-Reestr!$F47)/Reestr!$G47,2))-IF((MAX(0,MIN(Reestr!$G47,(YEAR(F$7)-YEAR(Reestr!$I47))*12+MONTH(F$7)-MONTH(Reestr!$I47)+1-1)))&gt;=Reestr!$G47,Reestr!$E47-Reestr!$F47,ROUND((MAX(0,MIN(Reestr!$G47,(YEAR(F$7)-YEAR(Reestr!$I47))*12+MONTH(F$7)-MONTH(Reestr!$I47)+1-1)))*(Reestr!$E47-Reestr!$F47)/Reestr!$G47,2)),2))</f>
        <v/>
      </c>
      <c r="G49" s="13" t="str">
        <f aca="false">IF(OR(Reestr!$E47="",Reestr!$H47=""),"",ROUND(IF((MAX(0,MIN(Reestr!$G47,(YEAR(G$7)-YEAR(Reestr!$I47))*12+MONTH(G$7)-MONTH(Reestr!$I47)+1)))&gt;=Reestr!$G47,Reestr!$E47-Reestr!$F47,ROUND((MAX(0,MIN(Reestr!$G47,(YEAR(G$7)-YEAR(Reestr!$I47))*12+MONTH(G$7)-MONTH(Reestr!$I47)+1)))*(Reestr!$E47-Reestr!$F47)/Reestr!$G47,2))-IF((MAX(0,MIN(Reestr!$G47,(YEAR(G$7)-YEAR(Reestr!$I47))*12+MONTH(G$7)-MONTH(Reestr!$I47)+1-1)))&gt;=Reestr!$G47,Reestr!$E47-Reestr!$F47,ROUND((MAX(0,MIN(Reestr!$G47,(YEAR(G$7)-YEAR(Reestr!$I47))*12+MONTH(G$7)-MONTH(Reestr!$I47)+1-1)))*(Reestr!$E47-Reestr!$F47)/Reestr!$G47,2)),2))</f>
        <v/>
      </c>
      <c r="H49" s="13" t="str">
        <f aca="false">IF(OR(Reestr!$E47="",Reestr!$H47=""),"",ROUND(IF((MAX(0,MIN(Reestr!$G47,(YEAR(H$7)-YEAR(Reestr!$I47))*12+MONTH(H$7)-MONTH(Reestr!$I47)+1)))&gt;=Reestr!$G47,Reestr!$E47-Reestr!$F47,ROUND((MAX(0,MIN(Reestr!$G47,(YEAR(H$7)-YEAR(Reestr!$I47))*12+MONTH(H$7)-MONTH(Reestr!$I47)+1)))*(Reestr!$E47-Reestr!$F47)/Reestr!$G47,2))-IF((MAX(0,MIN(Reestr!$G47,(YEAR(H$7)-YEAR(Reestr!$I47))*12+MONTH(H$7)-MONTH(Reestr!$I47)+1-1)))&gt;=Reestr!$G47,Reestr!$E47-Reestr!$F47,ROUND((MAX(0,MIN(Reestr!$G47,(YEAR(H$7)-YEAR(Reestr!$I47))*12+MONTH(H$7)-MONTH(Reestr!$I47)+1-1)))*(Reestr!$E47-Reestr!$F47)/Reestr!$G47,2)),2))</f>
        <v/>
      </c>
      <c r="I49" s="13" t="str">
        <f aca="false">IF(OR(Reestr!$E47="",Reestr!$H47=""),"",ROUND(IF((MAX(0,MIN(Reestr!$G47,(YEAR(I$7)-YEAR(Reestr!$I47))*12+MONTH(I$7)-MONTH(Reestr!$I47)+1)))&gt;=Reestr!$G47,Reestr!$E47-Reestr!$F47,ROUND((MAX(0,MIN(Reestr!$G47,(YEAR(I$7)-YEAR(Reestr!$I47))*12+MONTH(I$7)-MONTH(Reestr!$I47)+1)))*(Reestr!$E47-Reestr!$F47)/Reestr!$G47,2))-IF((MAX(0,MIN(Reestr!$G47,(YEAR(I$7)-YEAR(Reestr!$I47))*12+MONTH(I$7)-MONTH(Reestr!$I47)+1-1)))&gt;=Reestr!$G47,Reestr!$E47-Reestr!$F47,ROUND((MAX(0,MIN(Reestr!$G47,(YEAR(I$7)-YEAR(Reestr!$I47))*12+MONTH(I$7)-MONTH(Reestr!$I47)+1-1)))*(Reestr!$E47-Reestr!$F47)/Reestr!$G47,2)),2))</f>
        <v/>
      </c>
      <c r="J49" s="13" t="str">
        <f aca="false">IF(OR(Reestr!$E47="",Reestr!$H47=""),"",ROUND(IF((MAX(0,MIN(Reestr!$G47,(YEAR(J$7)-YEAR(Reestr!$I47))*12+MONTH(J$7)-MONTH(Reestr!$I47)+1)))&gt;=Reestr!$G47,Reestr!$E47-Reestr!$F47,ROUND((MAX(0,MIN(Reestr!$G47,(YEAR(J$7)-YEAR(Reestr!$I47))*12+MONTH(J$7)-MONTH(Reestr!$I47)+1)))*(Reestr!$E47-Reestr!$F47)/Reestr!$G47,2))-IF((MAX(0,MIN(Reestr!$G47,(YEAR(J$7)-YEAR(Reestr!$I47))*12+MONTH(J$7)-MONTH(Reestr!$I47)+1-1)))&gt;=Reestr!$G47,Reestr!$E47-Reestr!$F47,ROUND((MAX(0,MIN(Reestr!$G47,(YEAR(J$7)-YEAR(Reestr!$I47))*12+MONTH(J$7)-MONTH(Reestr!$I47)+1-1)))*(Reestr!$E47-Reestr!$F47)/Reestr!$G47,2)),2))</f>
        <v/>
      </c>
      <c r="K49" s="13" t="str">
        <f aca="false">IF(OR(Reestr!$E47="",Reestr!$H47=""),"",ROUND(IF((MAX(0,MIN(Reestr!$G47,(YEAR(K$7)-YEAR(Reestr!$I47))*12+MONTH(K$7)-MONTH(Reestr!$I47)+1)))&gt;=Reestr!$G47,Reestr!$E47-Reestr!$F47,ROUND((MAX(0,MIN(Reestr!$G47,(YEAR(K$7)-YEAR(Reestr!$I47))*12+MONTH(K$7)-MONTH(Reestr!$I47)+1)))*(Reestr!$E47-Reestr!$F47)/Reestr!$G47,2))-IF((MAX(0,MIN(Reestr!$G47,(YEAR(K$7)-YEAR(Reestr!$I47))*12+MONTH(K$7)-MONTH(Reestr!$I47)+1-1)))&gt;=Reestr!$G47,Reestr!$E47-Reestr!$F47,ROUND((MAX(0,MIN(Reestr!$G47,(YEAR(K$7)-YEAR(Reestr!$I47))*12+MONTH(K$7)-MONTH(Reestr!$I47)+1-1)))*(Reestr!$E47-Reestr!$F47)/Reestr!$G47,2)),2))</f>
        <v/>
      </c>
      <c r="L49" s="13" t="str">
        <f aca="false">IF(OR(Reestr!$E47="",Reestr!$H47=""),"",ROUND(IF((MAX(0,MIN(Reestr!$G47,(YEAR(L$7)-YEAR(Reestr!$I47))*12+MONTH(L$7)-MONTH(Reestr!$I47)+1)))&gt;=Reestr!$G47,Reestr!$E47-Reestr!$F47,ROUND((MAX(0,MIN(Reestr!$G47,(YEAR(L$7)-YEAR(Reestr!$I47))*12+MONTH(L$7)-MONTH(Reestr!$I47)+1)))*(Reestr!$E47-Reestr!$F47)/Reestr!$G47,2))-IF((MAX(0,MIN(Reestr!$G47,(YEAR(L$7)-YEAR(Reestr!$I47))*12+MONTH(L$7)-MONTH(Reestr!$I47)+1-1)))&gt;=Reestr!$G47,Reestr!$E47-Reestr!$F47,ROUND((MAX(0,MIN(Reestr!$G47,(YEAR(L$7)-YEAR(Reestr!$I47))*12+MONTH(L$7)-MONTH(Reestr!$I47)+1-1)))*(Reestr!$E47-Reestr!$F47)/Reestr!$G47,2)),2))</f>
        <v/>
      </c>
      <c r="M49" s="13" t="str">
        <f aca="false">IF(OR(Reestr!$E47="",Reestr!$H47=""),"",ROUND(IF((MAX(0,MIN(Reestr!$G47,(YEAR(M$7)-YEAR(Reestr!$I47))*12+MONTH(M$7)-MONTH(Reestr!$I47)+1)))&gt;=Reestr!$G47,Reestr!$E47-Reestr!$F47,ROUND((MAX(0,MIN(Reestr!$G47,(YEAR(M$7)-YEAR(Reestr!$I47))*12+MONTH(M$7)-MONTH(Reestr!$I47)+1)))*(Reestr!$E47-Reestr!$F47)/Reestr!$G47,2))-IF((MAX(0,MIN(Reestr!$G47,(YEAR(M$7)-YEAR(Reestr!$I47))*12+MONTH(M$7)-MONTH(Reestr!$I47)+1-1)))&gt;=Reestr!$G47,Reestr!$E47-Reestr!$F47,ROUND((MAX(0,MIN(Reestr!$G47,(YEAR(M$7)-YEAR(Reestr!$I47))*12+MONTH(M$7)-MONTH(Reestr!$I47)+1-1)))*(Reestr!$E47-Reestr!$F47)/Reestr!$G47,2)),2))</f>
        <v/>
      </c>
      <c r="N49" s="13" t="str">
        <f aca="false">IF(OR(Reestr!$E47="",Reestr!$H47=""),"",ROUND(IF((MAX(0,MIN(Reestr!$G47,(YEAR(N$7)-YEAR(Reestr!$I47))*12+MONTH(N$7)-MONTH(Reestr!$I47)+1)))&gt;=Reestr!$G47,Reestr!$E47-Reestr!$F47,ROUND((MAX(0,MIN(Reestr!$G47,(YEAR(N$7)-YEAR(Reestr!$I47))*12+MONTH(N$7)-MONTH(Reestr!$I47)+1)))*(Reestr!$E47-Reestr!$F47)/Reestr!$G47,2))-IF((MAX(0,MIN(Reestr!$G47,(YEAR(N$7)-YEAR(Reestr!$I47))*12+MONTH(N$7)-MONTH(Reestr!$I47)+1-1)))&gt;=Reestr!$G47,Reestr!$E47-Reestr!$F47,ROUND((MAX(0,MIN(Reestr!$G47,(YEAR(N$7)-YEAR(Reestr!$I47))*12+MONTH(N$7)-MONTH(Reestr!$I47)+1-1)))*(Reestr!$E47-Reestr!$F47)/Reestr!$G47,2)),2))</f>
        <v/>
      </c>
      <c r="O49" s="29" t="str">
        <f aca="false">IF(B49="","",SUM(C49:N49))</f>
        <v/>
      </c>
    </row>
    <row r="50" customFormat="false" ht="15" hidden="false" customHeight="false" outlineLevel="0" collapsed="false">
      <c r="A50" s="23" t="str">
        <f aca="false">Reestr!A48</f>
        <v/>
      </c>
      <c r="B50" s="5" t="str">
        <f aca="false">IF(Reestr!B48="","",Reestr!B48)</f>
        <v/>
      </c>
      <c r="C50" s="13" t="str">
        <f aca="false">IF(OR(Reestr!$E48="",Reestr!$H48=""),"",ROUND(IF((MAX(0,MIN(Reestr!$G48,(YEAR(C$7)-YEAR(Reestr!$I48))*12+MONTH(C$7)-MONTH(Reestr!$I48)+1)))&gt;=Reestr!$G48,Reestr!$E48-Reestr!$F48,ROUND((MAX(0,MIN(Reestr!$G48,(YEAR(C$7)-YEAR(Reestr!$I48))*12+MONTH(C$7)-MONTH(Reestr!$I48)+1)))*(Reestr!$E48-Reestr!$F48)/Reestr!$G48,2))-IF((MAX(0,MIN(Reestr!$G48,(YEAR(C$7)-YEAR(Reestr!$I48))*12+MONTH(C$7)-MONTH(Reestr!$I48)+1-1)))&gt;=Reestr!$G48,Reestr!$E48-Reestr!$F48,ROUND((MAX(0,MIN(Reestr!$G48,(YEAR(C$7)-YEAR(Reestr!$I48))*12+MONTH(C$7)-MONTH(Reestr!$I48)+1-1)))*(Reestr!$E48-Reestr!$F48)/Reestr!$G48,2)),2))</f>
        <v/>
      </c>
      <c r="D50" s="13" t="str">
        <f aca="false">IF(OR(Reestr!$E48="",Reestr!$H48=""),"",ROUND(IF((MAX(0,MIN(Reestr!$G48,(YEAR(D$7)-YEAR(Reestr!$I48))*12+MONTH(D$7)-MONTH(Reestr!$I48)+1)))&gt;=Reestr!$G48,Reestr!$E48-Reestr!$F48,ROUND((MAX(0,MIN(Reestr!$G48,(YEAR(D$7)-YEAR(Reestr!$I48))*12+MONTH(D$7)-MONTH(Reestr!$I48)+1)))*(Reestr!$E48-Reestr!$F48)/Reestr!$G48,2))-IF((MAX(0,MIN(Reestr!$G48,(YEAR(D$7)-YEAR(Reestr!$I48))*12+MONTH(D$7)-MONTH(Reestr!$I48)+1-1)))&gt;=Reestr!$G48,Reestr!$E48-Reestr!$F48,ROUND((MAX(0,MIN(Reestr!$G48,(YEAR(D$7)-YEAR(Reestr!$I48))*12+MONTH(D$7)-MONTH(Reestr!$I48)+1-1)))*(Reestr!$E48-Reestr!$F48)/Reestr!$G48,2)),2))</f>
        <v/>
      </c>
      <c r="E50" s="13" t="str">
        <f aca="false">IF(OR(Reestr!$E48="",Reestr!$H48=""),"",ROUND(IF((MAX(0,MIN(Reestr!$G48,(YEAR(E$7)-YEAR(Reestr!$I48))*12+MONTH(E$7)-MONTH(Reestr!$I48)+1)))&gt;=Reestr!$G48,Reestr!$E48-Reestr!$F48,ROUND((MAX(0,MIN(Reestr!$G48,(YEAR(E$7)-YEAR(Reestr!$I48))*12+MONTH(E$7)-MONTH(Reestr!$I48)+1)))*(Reestr!$E48-Reestr!$F48)/Reestr!$G48,2))-IF((MAX(0,MIN(Reestr!$G48,(YEAR(E$7)-YEAR(Reestr!$I48))*12+MONTH(E$7)-MONTH(Reestr!$I48)+1-1)))&gt;=Reestr!$G48,Reestr!$E48-Reestr!$F48,ROUND((MAX(0,MIN(Reestr!$G48,(YEAR(E$7)-YEAR(Reestr!$I48))*12+MONTH(E$7)-MONTH(Reestr!$I48)+1-1)))*(Reestr!$E48-Reestr!$F48)/Reestr!$G48,2)),2))</f>
        <v/>
      </c>
      <c r="F50" s="13" t="str">
        <f aca="false">IF(OR(Reestr!$E48="",Reestr!$H48=""),"",ROUND(IF((MAX(0,MIN(Reestr!$G48,(YEAR(F$7)-YEAR(Reestr!$I48))*12+MONTH(F$7)-MONTH(Reestr!$I48)+1)))&gt;=Reestr!$G48,Reestr!$E48-Reestr!$F48,ROUND((MAX(0,MIN(Reestr!$G48,(YEAR(F$7)-YEAR(Reestr!$I48))*12+MONTH(F$7)-MONTH(Reestr!$I48)+1)))*(Reestr!$E48-Reestr!$F48)/Reestr!$G48,2))-IF((MAX(0,MIN(Reestr!$G48,(YEAR(F$7)-YEAR(Reestr!$I48))*12+MONTH(F$7)-MONTH(Reestr!$I48)+1-1)))&gt;=Reestr!$G48,Reestr!$E48-Reestr!$F48,ROUND((MAX(0,MIN(Reestr!$G48,(YEAR(F$7)-YEAR(Reestr!$I48))*12+MONTH(F$7)-MONTH(Reestr!$I48)+1-1)))*(Reestr!$E48-Reestr!$F48)/Reestr!$G48,2)),2))</f>
        <v/>
      </c>
      <c r="G50" s="13" t="str">
        <f aca="false">IF(OR(Reestr!$E48="",Reestr!$H48=""),"",ROUND(IF((MAX(0,MIN(Reestr!$G48,(YEAR(G$7)-YEAR(Reestr!$I48))*12+MONTH(G$7)-MONTH(Reestr!$I48)+1)))&gt;=Reestr!$G48,Reestr!$E48-Reestr!$F48,ROUND((MAX(0,MIN(Reestr!$G48,(YEAR(G$7)-YEAR(Reestr!$I48))*12+MONTH(G$7)-MONTH(Reestr!$I48)+1)))*(Reestr!$E48-Reestr!$F48)/Reestr!$G48,2))-IF((MAX(0,MIN(Reestr!$G48,(YEAR(G$7)-YEAR(Reestr!$I48))*12+MONTH(G$7)-MONTH(Reestr!$I48)+1-1)))&gt;=Reestr!$G48,Reestr!$E48-Reestr!$F48,ROUND((MAX(0,MIN(Reestr!$G48,(YEAR(G$7)-YEAR(Reestr!$I48))*12+MONTH(G$7)-MONTH(Reestr!$I48)+1-1)))*(Reestr!$E48-Reestr!$F48)/Reestr!$G48,2)),2))</f>
        <v/>
      </c>
      <c r="H50" s="13" t="str">
        <f aca="false">IF(OR(Reestr!$E48="",Reestr!$H48=""),"",ROUND(IF((MAX(0,MIN(Reestr!$G48,(YEAR(H$7)-YEAR(Reestr!$I48))*12+MONTH(H$7)-MONTH(Reestr!$I48)+1)))&gt;=Reestr!$G48,Reestr!$E48-Reestr!$F48,ROUND((MAX(0,MIN(Reestr!$G48,(YEAR(H$7)-YEAR(Reestr!$I48))*12+MONTH(H$7)-MONTH(Reestr!$I48)+1)))*(Reestr!$E48-Reestr!$F48)/Reestr!$G48,2))-IF((MAX(0,MIN(Reestr!$G48,(YEAR(H$7)-YEAR(Reestr!$I48))*12+MONTH(H$7)-MONTH(Reestr!$I48)+1-1)))&gt;=Reestr!$G48,Reestr!$E48-Reestr!$F48,ROUND((MAX(0,MIN(Reestr!$G48,(YEAR(H$7)-YEAR(Reestr!$I48))*12+MONTH(H$7)-MONTH(Reestr!$I48)+1-1)))*(Reestr!$E48-Reestr!$F48)/Reestr!$G48,2)),2))</f>
        <v/>
      </c>
      <c r="I50" s="13" t="str">
        <f aca="false">IF(OR(Reestr!$E48="",Reestr!$H48=""),"",ROUND(IF((MAX(0,MIN(Reestr!$G48,(YEAR(I$7)-YEAR(Reestr!$I48))*12+MONTH(I$7)-MONTH(Reestr!$I48)+1)))&gt;=Reestr!$G48,Reestr!$E48-Reestr!$F48,ROUND((MAX(0,MIN(Reestr!$G48,(YEAR(I$7)-YEAR(Reestr!$I48))*12+MONTH(I$7)-MONTH(Reestr!$I48)+1)))*(Reestr!$E48-Reestr!$F48)/Reestr!$G48,2))-IF((MAX(0,MIN(Reestr!$G48,(YEAR(I$7)-YEAR(Reestr!$I48))*12+MONTH(I$7)-MONTH(Reestr!$I48)+1-1)))&gt;=Reestr!$G48,Reestr!$E48-Reestr!$F48,ROUND((MAX(0,MIN(Reestr!$G48,(YEAR(I$7)-YEAR(Reestr!$I48))*12+MONTH(I$7)-MONTH(Reestr!$I48)+1-1)))*(Reestr!$E48-Reestr!$F48)/Reestr!$G48,2)),2))</f>
        <v/>
      </c>
      <c r="J50" s="13" t="str">
        <f aca="false">IF(OR(Reestr!$E48="",Reestr!$H48=""),"",ROUND(IF((MAX(0,MIN(Reestr!$G48,(YEAR(J$7)-YEAR(Reestr!$I48))*12+MONTH(J$7)-MONTH(Reestr!$I48)+1)))&gt;=Reestr!$G48,Reestr!$E48-Reestr!$F48,ROUND((MAX(0,MIN(Reestr!$G48,(YEAR(J$7)-YEAR(Reestr!$I48))*12+MONTH(J$7)-MONTH(Reestr!$I48)+1)))*(Reestr!$E48-Reestr!$F48)/Reestr!$G48,2))-IF((MAX(0,MIN(Reestr!$G48,(YEAR(J$7)-YEAR(Reestr!$I48))*12+MONTH(J$7)-MONTH(Reestr!$I48)+1-1)))&gt;=Reestr!$G48,Reestr!$E48-Reestr!$F48,ROUND((MAX(0,MIN(Reestr!$G48,(YEAR(J$7)-YEAR(Reestr!$I48))*12+MONTH(J$7)-MONTH(Reestr!$I48)+1-1)))*(Reestr!$E48-Reestr!$F48)/Reestr!$G48,2)),2))</f>
        <v/>
      </c>
      <c r="K50" s="13" t="str">
        <f aca="false">IF(OR(Reestr!$E48="",Reestr!$H48=""),"",ROUND(IF((MAX(0,MIN(Reestr!$G48,(YEAR(K$7)-YEAR(Reestr!$I48))*12+MONTH(K$7)-MONTH(Reestr!$I48)+1)))&gt;=Reestr!$G48,Reestr!$E48-Reestr!$F48,ROUND((MAX(0,MIN(Reestr!$G48,(YEAR(K$7)-YEAR(Reestr!$I48))*12+MONTH(K$7)-MONTH(Reestr!$I48)+1)))*(Reestr!$E48-Reestr!$F48)/Reestr!$G48,2))-IF((MAX(0,MIN(Reestr!$G48,(YEAR(K$7)-YEAR(Reestr!$I48))*12+MONTH(K$7)-MONTH(Reestr!$I48)+1-1)))&gt;=Reestr!$G48,Reestr!$E48-Reestr!$F48,ROUND((MAX(0,MIN(Reestr!$G48,(YEAR(K$7)-YEAR(Reestr!$I48))*12+MONTH(K$7)-MONTH(Reestr!$I48)+1-1)))*(Reestr!$E48-Reestr!$F48)/Reestr!$G48,2)),2))</f>
        <v/>
      </c>
      <c r="L50" s="13" t="str">
        <f aca="false">IF(OR(Reestr!$E48="",Reestr!$H48=""),"",ROUND(IF((MAX(0,MIN(Reestr!$G48,(YEAR(L$7)-YEAR(Reestr!$I48))*12+MONTH(L$7)-MONTH(Reestr!$I48)+1)))&gt;=Reestr!$G48,Reestr!$E48-Reestr!$F48,ROUND((MAX(0,MIN(Reestr!$G48,(YEAR(L$7)-YEAR(Reestr!$I48))*12+MONTH(L$7)-MONTH(Reestr!$I48)+1)))*(Reestr!$E48-Reestr!$F48)/Reestr!$G48,2))-IF((MAX(0,MIN(Reestr!$G48,(YEAR(L$7)-YEAR(Reestr!$I48))*12+MONTH(L$7)-MONTH(Reestr!$I48)+1-1)))&gt;=Reestr!$G48,Reestr!$E48-Reestr!$F48,ROUND((MAX(0,MIN(Reestr!$G48,(YEAR(L$7)-YEAR(Reestr!$I48))*12+MONTH(L$7)-MONTH(Reestr!$I48)+1-1)))*(Reestr!$E48-Reestr!$F48)/Reestr!$G48,2)),2))</f>
        <v/>
      </c>
      <c r="M50" s="13" t="str">
        <f aca="false">IF(OR(Reestr!$E48="",Reestr!$H48=""),"",ROUND(IF((MAX(0,MIN(Reestr!$G48,(YEAR(M$7)-YEAR(Reestr!$I48))*12+MONTH(M$7)-MONTH(Reestr!$I48)+1)))&gt;=Reestr!$G48,Reestr!$E48-Reestr!$F48,ROUND((MAX(0,MIN(Reestr!$G48,(YEAR(M$7)-YEAR(Reestr!$I48))*12+MONTH(M$7)-MONTH(Reestr!$I48)+1)))*(Reestr!$E48-Reestr!$F48)/Reestr!$G48,2))-IF((MAX(0,MIN(Reestr!$G48,(YEAR(M$7)-YEAR(Reestr!$I48))*12+MONTH(M$7)-MONTH(Reestr!$I48)+1-1)))&gt;=Reestr!$G48,Reestr!$E48-Reestr!$F48,ROUND((MAX(0,MIN(Reestr!$G48,(YEAR(M$7)-YEAR(Reestr!$I48))*12+MONTH(M$7)-MONTH(Reestr!$I48)+1-1)))*(Reestr!$E48-Reestr!$F48)/Reestr!$G48,2)),2))</f>
        <v/>
      </c>
      <c r="N50" s="13" t="str">
        <f aca="false">IF(OR(Reestr!$E48="",Reestr!$H48=""),"",ROUND(IF((MAX(0,MIN(Reestr!$G48,(YEAR(N$7)-YEAR(Reestr!$I48))*12+MONTH(N$7)-MONTH(Reestr!$I48)+1)))&gt;=Reestr!$G48,Reestr!$E48-Reestr!$F48,ROUND((MAX(0,MIN(Reestr!$G48,(YEAR(N$7)-YEAR(Reestr!$I48))*12+MONTH(N$7)-MONTH(Reestr!$I48)+1)))*(Reestr!$E48-Reestr!$F48)/Reestr!$G48,2))-IF((MAX(0,MIN(Reestr!$G48,(YEAR(N$7)-YEAR(Reestr!$I48))*12+MONTH(N$7)-MONTH(Reestr!$I48)+1-1)))&gt;=Reestr!$G48,Reestr!$E48-Reestr!$F48,ROUND((MAX(0,MIN(Reestr!$G48,(YEAR(N$7)-YEAR(Reestr!$I48))*12+MONTH(N$7)-MONTH(Reestr!$I48)+1-1)))*(Reestr!$E48-Reestr!$F48)/Reestr!$G48,2)),2))</f>
        <v/>
      </c>
      <c r="O50" s="29" t="str">
        <f aca="false">IF(B50="","",SUM(C50:N50))</f>
        <v/>
      </c>
    </row>
    <row r="51" customFormat="false" ht="15" hidden="false" customHeight="false" outlineLevel="0" collapsed="false">
      <c r="A51" s="23" t="str">
        <f aca="false">Reestr!A49</f>
        <v/>
      </c>
      <c r="B51" s="5" t="str">
        <f aca="false">IF(Reestr!B49="","",Reestr!B49)</f>
        <v/>
      </c>
      <c r="C51" s="13" t="str">
        <f aca="false">IF(OR(Reestr!$E49="",Reestr!$H49=""),"",ROUND(IF((MAX(0,MIN(Reestr!$G49,(YEAR(C$7)-YEAR(Reestr!$I49))*12+MONTH(C$7)-MONTH(Reestr!$I49)+1)))&gt;=Reestr!$G49,Reestr!$E49-Reestr!$F49,ROUND((MAX(0,MIN(Reestr!$G49,(YEAR(C$7)-YEAR(Reestr!$I49))*12+MONTH(C$7)-MONTH(Reestr!$I49)+1)))*(Reestr!$E49-Reestr!$F49)/Reestr!$G49,2))-IF((MAX(0,MIN(Reestr!$G49,(YEAR(C$7)-YEAR(Reestr!$I49))*12+MONTH(C$7)-MONTH(Reestr!$I49)+1-1)))&gt;=Reestr!$G49,Reestr!$E49-Reestr!$F49,ROUND((MAX(0,MIN(Reestr!$G49,(YEAR(C$7)-YEAR(Reestr!$I49))*12+MONTH(C$7)-MONTH(Reestr!$I49)+1-1)))*(Reestr!$E49-Reestr!$F49)/Reestr!$G49,2)),2))</f>
        <v/>
      </c>
      <c r="D51" s="13" t="str">
        <f aca="false">IF(OR(Reestr!$E49="",Reestr!$H49=""),"",ROUND(IF((MAX(0,MIN(Reestr!$G49,(YEAR(D$7)-YEAR(Reestr!$I49))*12+MONTH(D$7)-MONTH(Reestr!$I49)+1)))&gt;=Reestr!$G49,Reestr!$E49-Reestr!$F49,ROUND((MAX(0,MIN(Reestr!$G49,(YEAR(D$7)-YEAR(Reestr!$I49))*12+MONTH(D$7)-MONTH(Reestr!$I49)+1)))*(Reestr!$E49-Reestr!$F49)/Reestr!$G49,2))-IF((MAX(0,MIN(Reestr!$G49,(YEAR(D$7)-YEAR(Reestr!$I49))*12+MONTH(D$7)-MONTH(Reestr!$I49)+1-1)))&gt;=Reestr!$G49,Reestr!$E49-Reestr!$F49,ROUND((MAX(0,MIN(Reestr!$G49,(YEAR(D$7)-YEAR(Reestr!$I49))*12+MONTH(D$7)-MONTH(Reestr!$I49)+1-1)))*(Reestr!$E49-Reestr!$F49)/Reestr!$G49,2)),2))</f>
        <v/>
      </c>
      <c r="E51" s="13" t="str">
        <f aca="false">IF(OR(Reestr!$E49="",Reestr!$H49=""),"",ROUND(IF((MAX(0,MIN(Reestr!$G49,(YEAR(E$7)-YEAR(Reestr!$I49))*12+MONTH(E$7)-MONTH(Reestr!$I49)+1)))&gt;=Reestr!$G49,Reestr!$E49-Reestr!$F49,ROUND((MAX(0,MIN(Reestr!$G49,(YEAR(E$7)-YEAR(Reestr!$I49))*12+MONTH(E$7)-MONTH(Reestr!$I49)+1)))*(Reestr!$E49-Reestr!$F49)/Reestr!$G49,2))-IF((MAX(0,MIN(Reestr!$G49,(YEAR(E$7)-YEAR(Reestr!$I49))*12+MONTH(E$7)-MONTH(Reestr!$I49)+1-1)))&gt;=Reestr!$G49,Reestr!$E49-Reestr!$F49,ROUND((MAX(0,MIN(Reestr!$G49,(YEAR(E$7)-YEAR(Reestr!$I49))*12+MONTH(E$7)-MONTH(Reestr!$I49)+1-1)))*(Reestr!$E49-Reestr!$F49)/Reestr!$G49,2)),2))</f>
        <v/>
      </c>
      <c r="F51" s="13" t="str">
        <f aca="false">IF(OR(Reestr!$E49="",Reestr!$H49=""),"",ROUND(IF((MAX(0,MIN(Reestr!$G49,(YEAR(F$7)-YEAR(Reestr!$I49))*12+MONTH(F$7)-MONTH(Reestr!$I49)+1)))&gt;=Reestr!$G49,Reestr!$E49-Reestr!$F49,ROUND((MAX(0,MIN(Reestr!$G49,(YEAR(F$7)-YEAR(Reestr!$I49))*12+MONTH(F$7)-MONTH(Reestr!$I49)+1)))*(Reestr!$E49-Reestr!$F49)/Reestr!$G49,2))-IF((MAX(0,MIN(Reestr!$G49,(YEAR(F$7)-YEAR(Reestr!$I49))*12+MONTH(F$7)-MONTH(Reestr!$I49)+1-1)))&gt;=Reestr!$G49,Reestr!$E49-Reestr!$F49,ROUND((MAX(0,MIN(Reestr!$G49,(YEAR(F$7)-YEAR(Reestr!$I49))*12+MONTH(F$7)-MONTH(Reestr!$I49)+1-1)))*(Reestr!$E49-Reestr!$F49)/Reestr!$G49,2)),2))</f>
        <v/>
      </c>
      <c r="G51" s="13" t="str">
        <f aca="false">IF(OR(Reestr!$E49="",Reestr!$H49=""),"",ROUND(IF((MAX(0,MIN(Reestr!$G49,(YEAR(G$7)-YEAR(Reestr!$I49))*12+MONTH(G$7)-MONTH(Reestr!$I49)+1)))&gt;=Reestr!$G49,Reestr!$E49-Reestr!$F49,ROUND((MAX(0,MIN(Reestr!$G49,(YEAR(G$7)-YEAR(Reestr!$I49))*12+MONTH(G$7)-MONTH(Reestr!$I49)+1)))*(Reestr!$E49-Reestr!$F49)/Reestr!$G49,2))-IF((MAX(0,MIN(Reestr!$G49,(YEAR(G$7)-YEAR(Reestr!$I49))*12+MONTH(G$7)-MONTH(Reestr!$I49)+1-1)))&gt;=Reestr!$G49,Reestr!$E49-Reestr!$F49,ROUND((MAX(0,MIN(Reestr!$G49,(YEAR(G$7)-YEAR(Reestr!$I49))*12+MONTH(G$7)-MONTH(Reestr!$I49)+1-1)))*(Reestr!$E49-Reestr!$F49)/Reestr!$G49,2)),2))</f>
        <v/>
      </c>
      <c r="H51" s="13" t="str">
        <f aca="false">IF(OR(Reestr!$E49="",Reestr!$H49=""),"",ROUND(IF((MAX(0,MIN(Reestr!$G49,(YEAR(H$7)-YEAR(Reestr!$I49))*12+MONTH(H$7)-MONTH(Reestr!$I49)+1)))&gt;=Reestr!$G49,Reestr!$E49-Reestr!$F49,ROUND((MAX(0,MIN(Reestr!$G49,(YEAR(H$7)-YEAR(Reestr!$I49))*12+MONTH(H$7)-MONTH(Reestr!$I49)+1)))*(Reestr!$E49-Reestr!$F49)/Reestr!$G49,2))-IF((MAX(0,MIN(Reestr!$G49,(YEAR(H$7)-YEAR(Reestr!$I49))*12+MONTH(H$7)-MONTH(Reestr!$I49)+1-1)))&gt;=Reestr!$G49,Reestr!$E49-Reestr!$F49,ROUND((MAX(0,MIN(Reestr!$G49,(YEAR(H$7)-YEAR(Reestr!$I49))*12+MONTH(H$7)-MONTH(Reestr!$I49)+1-1)))*(Reestr!$E49-Reestr!$F49)/Reestr!$G49,2)),2))</f>
        <v/>
      </c>
      <c r="I51" s="13" t="str">
        <f aca="false">IF(OR(Reestr!$E49="",Reestr!$H49=""),"",ROUND(IF((MAX(0,MIN(Reestr!$G49,(YEAR(I$7)-YEAR(Reestr!$I49))*12+MONTH(I$7)-MONTH(Reestr!$I49)+1)))&gt;=Reestr!$G49,Reestr!$E49-Reestr!$F49,ROUND((MAX(0,MIN(Reestr!$G49,(YEAR(I$7)-YEAR(Reestr!$I49))*12+MONTH(I$7)-MONTH(Reestr!$I49)+1)))*(Reestr!$E49-Reestr!$F49)/Reestr!$G49,2))-IF((MAX(0,MIN(Reestr!$G49,(YEAR(I$7)-YEAR(Reestr!$I49))*12+MONTH(I$7)-MONTH(Reestr!$I49)+1-1)))&gt;=Reestr!$G49,Reestr!$E49-Reestr!$F49,ROUND((MAX(0,MIN(Reestr!$G49,(YEAR(I$7)-YEAR(Reestr!$I49))*12+MONTH(I$7)-MONTH(Reestr!$I49)+1-1)))*(Reestr!$E49-Reestr!$F49)/Reestr!$G49,2)),2))</f>
        <v/>
      </c>
      <c r="J51" s="13" t="str">
        <f aca="false">IF(OR(Reestr!$E49="",Reestr!$H49=""),"",ROUND(IF((MAX(0,MIN(Reestr!$G49,(YEAR(J$7)-YEAR(Reestr!$I49))*12+MONTH(J$7)-MONTH(Reestr!$I49)+1)))&gt;=Reestr!$G49,Reestr!$E49-Reestr!$F49,ROUND((MAX(0,MIN(Reestr!$G49,(YEAR(J$7)-YEAR(Reestr!$I49))*12+MONTH(J$7)-MONTH(Reestr!$I49)+1)))*(Reestr!$E49-Reestr!$F49)/Reestr!$G49,2))-IF((MAX(0,MIN(Reestr!$G49,(YEAR(J$7)-YEAR(Reestr!$I49))*12+MONTH(J$7)-MONTH(Reestr!$I49)+1-1)))&gt;=Reestr!$G49,Reestr!$E49-Reestr!$F49,ROUND((MAX(0,MIN(Reestr!$G49,(YEAR(J$7)-YEAR(Reestr!$I49))*12+MONTH(J$7)-MONTH(Reestr!$I49)+1-1)))*(Reestr!$E49-Reestr!$F49)/Reestr!$G49,2)),2))</f>
        <v/>
      </c>
      <c r="K51" s="13" t="str">
        <f aca="false">IF(OR(Reestr!$E49="",Reestr!$H49=""),"",ROUND(IF((MAX(0,MIN(Reestr!$G49,(YEAR(K$7)-YEAR(Reestr!$I49))*12+MONTH(K$7)-MONTH(Reestr!$I49)+1)))&gt;=Reestr!$G49,Reestr!$E49-Reestr!$F49,ROUND((MAX(0,MIN(Reestr!$G49,(YEAR(K$7)-YEAR(Reestr!$I49))*12+MONTH(K$7)-MONTH(Reestr!$I49)+1)))*(Reestr!$E49-Reestr!$F49)/Reestr!$G49,2))-IF((MAX(0,MIN(Reestr!$G49,(YEAR(K$7)-YEAR(Reestr!$I49))*12+MONTH(K$7)-MONTH(Reestr!$I49)+1-1)))&gt;=Reestr!$G49,Reestr!$E49-Reestr!$F49,ROUND((MAX(0,MIN(Reestr!$G49,(YEAR(K$7)-YEAR(Reestr!$I49))*12+MONTH(K$7)-MONTH(Reestr!$I49)+1-1)))*(Reestr!$E49-Reestr!$F49)/Reestr!$G49,2)),2))</f>
        <v/>
      </c>
      <c r="L51" s="13" t="str">
        <f aca="false">IF(OR(Reestr!$E49="",Reestr!$H49=""),"",ROUND(IF((MAX(0,MIN(Reestr!$G49,(YEAR(L$7)-YEAR(Reestr!$I49))*12+MONTH(L$7)-MONTH(Reestr!$I49)+1)))&gt;=Reestr!$G49,Reestr!$E49-Reestr!$F49,ROUND((MAX(0,MIN(Reestr!$G49,(YEAR(L$7)-YEAR(Reestr!$I49))*12+MONTH(L$7)-MONTH(Reestr!$I49)+1)))*(Reestr!$E49-Reestr!$F49)/Reestr!$G49,2))-IF((MAX(0,MIN(Reestr!$G49,(YEAR(L$7)-YEAR(Reestr!$I49))*12+MONTH(L$7)-MONTH(Reestr!$I49)+1-1)))&gt;=Reestr!$G49,Reestr!$E49-Reestr!$F49,ROUND((MAX(0,MIN(Reestr!$G49,(YEAR(L$7)-YEAR(Reestr!$I49))*12+MONTH(L$7)-MONTH(Reestr!$I49)+1-1)))*(Reestr!$E49-Reestr!$F49)/Reestr!$G49,2)),2))</f>
        <v/>
      </c>
      <c r="M51" s="13" t="str">
        <f aca="false">IF(OR(Reestr!$E49="",Reestr!$H49=""),"",ROUND(IF((MAX(0,MIN(Reestr!$G49,(YEAR(M$7)-YEAR(Reestr!$I49))*12+MONTH(M$7)-MONTH(Reestr!$I49)+1)))&gt;=Reestr!$G49,Reestr!$E49-Reestr!$F49,ROUND((MAX(0,MIN(Reestr!$G49,(YEAR(M$7)-YEAR(Reestr!$I49))*12+MONTH(M$7)-MONTH(Reestr!$I49)+1)))*(Reestr!$E49-Reestr!$F49)/Reestr!$G49,2))-IF((MAX(0,MIN(Reestr!$G49,(YEAR(M$7)-YEAR(Reestr!$I49))*12+MONTH(M$7)-MONTH(Reestr!$I49)+1-1)))&gt;=Reestr!$G49,Reestr!$E49-Reestr!$F49,ROUND((MAX(0,MIN(Reestr!$G49,(YEAR(M$7)-YEAR(Reestr!$I49))*12+MONTH(M$7)-MONTH(Reestr!$I49)+1-1)))*(Reestr!$E49-Reestr!$F49)/Reestr!$G49,2)),2))</f>
        <v/>
      </c>
      <c r="N51" s="13" t="str">
        <f aca="false">IF(OR(Reestr!$E49="",Reestr!$H49=""),"",ROUND(IF((MAX(0,MIN(Reestr!$G49,(YEAR(N$7)-YEAR(Reestr!$I49))*12+MONTH(N$7)-MONTH(Reestr!$I49)+1)))&gt;=Reestr!$G49,Reestr!$E49-Reestr!$F49,ROUND((MAX(0,MIN(Reestr!$G49,(YEAR(N$7)-YEAR(Reestr!$I49))*12+MONTH(N$7)-MONTH(Reestr!$I49)+1)))*(Reestr!$E49-Reestr!$F49)/Reestr!$G49,2))-IF((MAX(0,MIN(Reestr!$G49,(YEAR(N$7)-YEAR(Reestr!$I49))*12+MONTH(N$7)-MONTH(Reestr!$I49)+1-1)))&gt;=Reestr!$G49,Reestr!$E49-Reestr!$F49,ROUND((MAX(0,MIN(Reestr!$G49,(YEAR(N$7)-YEAR(Reestr!$I49))*12+MONTH(N$7)-MONTH(Reestr!$I49)+1-1)))*(Reestr!$E49-Reestr!$F49)/Reestr!$G49,2)),2))</f>
        <v/>
      </c>
      <c r="O51" s="29" t="str">
        <f aca="false">IF(B51="","",SUM(C51:N51))</f>
        <v/>
      </c>
    </row>
    <row r="52" customFormat="false" ht="15" hidden="false" customHeight="false" outlineLevel="0" collapsed="false">
      <c r="A52" s="23" t="str">
        <f aca="false">Reestr!A50</f>
        <v/>
      </c>
      <c r="B52" s="5" t="str">
        <f aca="false">IF(Reestr!B50="","",Reestr!B50)</f>
        <v/>
      </c>
      <c r="C52" s="13" t="str">
        <f aca="false">IF(OR(Reestr!$E50="",Reestr!$H50=""),"",ROUND(IF((MAX(0,MIN(Reestr!$G50,(YEAR(C$7)-YEAR(Reestr!$I50))*12+MONTH(C$7)-MONTH(Reestr!$I50)+1)))&gt;=Reestr!$G50,Reestr!$E50-Reestr!$F50,ROUND((MAX(0,MIN(Reestr!$G50,(YEAR(C$7)-YEAR(Reestr!$I50))*12+MONTH(C$7)-MONTH(Reestr!$I50)+1)))*(Reestr!$E50-Reestr!$F50)/Reestr!$G50,2))-IF((MAX(0,MIN(Reestr!$G50,(YEAR(C$7)-YEAR(Reestr!$I50))*12+MONTH(C$7)-MONTH(Reestr!$I50)+1-1)))&gt;=Reestr!$G50,Reestr!$E50-Reestr!$F50,ROUND((MAX(0,MIN(Reestr!$G50,(YEAR(C$7)-YEAR(Reestr!$I50))*12+MONTH(C$7)-MONTH(Reestr!$I50)+1-1)))*(Reestr!$E50-Reestr!$F50)/Reestr!$G50,2)),2))</f>
        <v/>
      </c>
      <c r="D52" s="13" t="str">
        <f aca="false">IF(OR(Reestr!$E50="",Reestr!$H50=""),"",ROUND(IF((MAX(0,MIN(Reestr!$G50,(YEAR(D$7)-YEAR(Reestr!$I50))*12+MONTH(D$7)-MONTH(Reestr!$I50)+1)))&gt;=Reestr!$G50,Reestr!$E50-Reestr!$F50,ROUND((MAX(0,MIN(Reestr!$G50,(YEAR(D$7)-YEAR(Reestr!$I50))*12+MONTH(D$7)-MONTH(Reestr!$I50)+1)))*(Reestr!$E50-Reestr!$F50)/Reestr!$G50,2))-IF((MAX(0,MIN(Reestr!$G50,(YEAR(D$7)-YEAR(Reestr!$I50))*12+MONTH(D$7)-MONTH(Reestr!$I50)+1-1)))&gt;=Reestr!$G50,Reestr!$E50-Reestr!$F50,ROUND((MAX(0,MIN(Reestr!$G50,(YEAR(D$7)-YEAR(Reestr!$I50))*12+MONTH(D$7)-MONTH(Reestr!$I50)+1-1)))*(Reestr!$E50-Reestr!$F50)/Reestr!$G50,2)),2))</f>
        <v/>
      </c>
      <c r="E52" s="13" t="str">
        <f aca="false">IF(OR(Reestr!$E50="",Reestr!$H50=""),"",ROUND(IF((MAX(0,MIN(Reestr!$G50,(YEAR(E$7)-YEAR(Reestr!$I50))*12+MONTH(E$7)-MONTH(Reestr!$I50)+1)))&gt;=Reestr!$G50,Reestr!$E50-Reestr!$F50,ROUND((MAX(0,MIN(Reestr!$G50,(YEAR(E$7)-YEAR(Reestr!$I50))*12+MONTH(E$7)-MONTH(Reestr!$I50)+1)))*(Reestr!$E50-Reestr!$F50)/Reestr!$G50,2))-IF((MAX(0,MIN(Reestr!$G50,(YEAR(E$7)-YEAR(Reestr!$I50))*12+MONTH(E$7)-MONTH(Reestr!$I50)+1-1)))&gt;=Reestr!$G50,Reestr!$E50-Reestr!$F50,ROUND((MAX(0,MIN(Reestr!$G50,(YEAR(E$7)-YEAR(Reestr!$I50))*12+MONTH(E$7)-MONTH(Reestr!$I50)+1-1)))*(Reestr!$E50-Reestr!$F50)/Reestr!$G50,2)),2))</f>
        <v/>
      </c>
      <c r="F52" s="13" t="str">
        <f aca="false">IF(OR(Reestr!$E50="",Reestr!$H50=""),"",ROUND(IF((MAX(0,MIN(Reestr!$G50,(YEAR(F$7)-YEAR(Reestr!$I50))*12+MONTH(F$7)-MONTH(Reestr!$I50)+1)))&gt;=Reestr!$G50,Reestr!$E50-Reestr!$F50,ROUND((MAX(0,MIN(Reestr!$G50,(YEAR(F$7)-YEAR(Reestr!$I50))*12+MONTH(F$7)-MONTH(Reestr!$I50)+1)))*(Reestr!$E50-Reestr!$F50)/Reestr!$G50,2))-IF((MAX(0,MIN(Reestr!$G50,(YEAR(F$7)-YEAR(Reestr!$I50))*12+MONTH(F$7)-MONTH(Reestr!$I50)+1-1)))&gt;=Reestr!$G50,Reestr!$E50-Reestr!$F50,ROUND((MAX(0,MIN(Reestr!$G50,(YEAR(F$7)-YEAR(Reestr!$I50))*12+MONTH(F$7)-MONTH(Reestr!$I50)+1-1)))*(Reestr!$E50-Reestr!$F50)/Reestr!$G50,2)),2))</f>
        <v/>
      </c>
      <c r="G52" s="13" t="str">
        <f aca="false">IF(OR(Reestr!$E50="",Reestr!$H50=""),"",ROUND(IF((MAX(0,MIN(Reestr!$G50,(YEAR(G$7)-YEAR(Reestr!$I50))*12+MONTH(G$7)-MONTH(Reestr!$I50)+1)))&gt;=Reestr!$G50,Reestr!$E50-Reestr!$F50,ROUND((MAX(0,MIN(Reestr!$G50,(YEAR(G$7)-YEAR(Reestr!$I50))*12+MONTH(G$7)-MONTH(Reestr!$I50)+1)))*(Reestr!$E50-Reestr!$F50)/Reestr!$G50,2))-IF((MAX(0,MIN(Reestr!$G50,(YEAR(G$7)-YEAR(Reestr!$I50))*12+MONTH(G$7)-MONTH(Reestr!$I50)+1-1)))&gt;=Reestr!$G50,Reestr!$E50-Reestr!$F50,ROUND((MAX(0,MIN(Reestr!$G50,(YEAR(G$7)-YEAR(Reestr!$I50))*12+MONTH(G$7)-MONTH(Reestr!$I50)+1-1)))*(Reestr!$E50-Reestr!$F50)/Reestr!$G50,2)),2))</f>
        <v/>
      </c>
      <c r="H52" s="13" t="str">
        <f aca="false">IF(OR(Reestr!$E50="",Reestr!$H50=""),"",ROUND(IF((MAX(0,MIN(Reestr!$G50,(YEAR(H$7)-YEAR(Reestr!$I50))*12+MONTH(H$7)-MONTH(Reestr!$I50)+1)))&gt;=Reestr!$G50,Reestr!$E50-Reestr!$F50,ROUND((MAX(0,MIN(Reestr!$G50,(YEAR(H$7)-YEAR(Reestr!$I50))*12+MONTH(H$7)-MONTH(Reestr!$I50)+1)))*(Reestr!$E50-Reestr!$F50)/Reestr!$G50,2))-IF((MAX(0,MIN(Reestr!$G50,(YEAR(H$7)-YEAR(Reestr!$I50))*12+MONTH(H$7)-MONTH(Reestr!$I50)+1-1)))&gt;=Reestr!$G50,Reestr!$E50-Reestr!$F50,ROUND((MAX(0,MIN(Reestr!$G50,(YEAR(H$7)-YEAR(Reestr!$I50))*12+MONTH(H$7)-MONTH(Reestr!$I50)+1-1)))*(Reestr!$E50-Reestr!$F50)/Reestr!$G50,2)),2))</f>
        <v/>
      </c>
      <c r="I52" s="13" t="str">
        <f aca="false">IF(OR(Reestr!$E50="",Reestr!$H50=""),"",ROUND(IF((MAX(0,MIN(Reestr!$G50,(YEAR(I$7)-YEAR(Reestr!$I50))*12+MONTH(I$7)-MONTH(Reestr!$I50)+1)))&gt;=Reestr!$G50,Reestr!$E50-Reestr!$F50,ROUND((MAX(0,MIN(Reestr!$G50,(YEAR(I$7)-YEAR(Reestr!$I50))*12+MONTH(I$7)-MONTH(Reestr!$I50)+1)))*(Reestr!$E50-Reestr!$F50)/Reestr!$G50,2))-IF((MAX(0,MIN(Reestr!$G50,(YEAR(I$7)-YEAR(Reestr!$I50))*12+MONTH(I$7)-MONTH(Reestr!$I50)+1-1)))&gt;=Reestr!$G50,Reestr!$E50-Reestr!$F50,ROUND((MAX(0,MIN(Reestr!$G50,(YEAR(I$7)-YEAR(Reestr!$I50))*12+MONTH(I$7)-MONTH(Reestr!$I50)+1-1)))*(Reestr!$E50-Reestr!$F50)/Reestr!$G50,2)),2))</f>
        <v/>
      </c>
      <c r="J52" s="13" t="str">
        <f aca="false">IF(OR(Reestr!$E50="",Reestr!$H50=""),"",ROUND(IF((MAX(0,MIN(Reestr!$G50,(YEAR(J$7)-YEAR(Reestr!$I50))*12+MONTH(J$7)-MONTH(Reestr!$I50)+1)))&gt;=Reestr!$G50,Reestr!$E50-Reestr!$F50,ROUND((MAX(0,MIN(Reestr!$G50,(YEAR(J$7)-YEAR(Reestr!$I50))*12+MONTH(J$7)-MONTH(Reestr!$I50)+1)))*(Reestr!$E50-Reestr!$F50)/Reestr!$G50,2))-IF((MAX(0,MIN(Reestr!$G50,(YEAR(J$7)-YEAR(Reestr!$I50))*12+MONTH(J$7)-MONTH(Reestr!$I50)+1-1)))&gt;=Reestr!$G50,Reestr!$E50-Reestr!$F50,ROUND((MAX(0,MIN(Reestr!$G50,(YEAR(J$7)-YEAR(Reestr!$I50))*12+MONTH(J$7)-MONTH(Reestr!$I50)+1-1)))*(Reestr!$E50-Reestr!$F50)/Reestr!$G50,2)),2))</f>
        <v/>
      </c>
      <c r="K52" s="13" t="str">
        <f aca="false">IF(OR(Reestr!$E50="",Reestr!$H50=""),"",ROUND(IF((MAX(0,MIN(Reestr!$G50,(YEAR(K$7)-YEAR(Reestr!$I50))*12+MONTH(K$7)-MONTH(Reestr!$I50)+1)))&gt;=Reestr!$G50,Reestr!$E50-Reestr!$F50,ROUND((MAX(0,MIN(Reestr!$G50,(YEAR(K$7)-YEAR(Reestr!$I50))*12+MONTH(K$7)-MONTH(Reestr!$I50)+1)))*(Reestr!$E50-Reestr!$F50)/Reestr!$G50,2))-IF((MAX(0,MIN(Reestr!$G50,(YEAR(K$7)-YEAR(Reestr!$I50))*12+MONTH(K$7)-MONTH(Reestr!$I50)+1-1)))&gt;=Reestr!$G50,Reestr!$E50-Reestr!$F50,ROUND((MAX(0,MIN(Reestr!$G50,(YEAR(K$7)-YEAR(Reestr!$I50))*12+MONTH(K$7)-MONTH(Reestr!$I50)+1-1)))*(Reestr!$E50-Reestr!$F50)/Reestr!$G50,2)),2))</f>
        <v/>
      </c>
      <c r="L52" s="13" t="str">
        <f aca="false">IF(OR(Reestr!$E50="",Reestr!$H50=""),"",ROUND(IF((MAX(0,MIN(Reestr!$G50,(YEAR(L$7)-YEAR(Reestr!$I50))*12+MONTH(L$7)-MONTH(Reestr!$I50)+1)))&gt;=Reestr!$G50,Reestr!$E50-Reestr!$F50,ROUND((MAX(0,MIN(Reestr!$G50,(YEAR(L$7)-YEAR(Reestr!$I50))*12+MONTH(L$7)-MONTH(Reestr!$I50)+1)))*(Reestr!$E50-Reestr!$F50)/Reestr!$G50,2))-IF((MAX(0,MIN(Reestr!$G50,(YEAR(L$7)-YEAR(Reestr!$I50))*12+MONTH(L$7)-MONTH(Reestr!$I50)+1-1)))&gt;=Reestr!$G50,Reestr!$E50-Reestr!$F50,ROUND((MAX(0,MIN(Reestr!$G50,(YEAR(L$7)-YEAR(Reestr!$I50))*12+MONTH(L$7)-MONTH(Reestr!$I50)+1-1)))*(Reestr!$E50-Reestr!$F50)/Reestr!$G50,2)),2))</f>
        <v/>
      </c>
      <c r="M52" s="13" t="str">
        <f aca="false">IF(OR(Reestr!$E50="",Reestr!$H50=""),"",ROUND(IF((MAX(0,MIN(Reestr!$G50,(YEAR(M$7)-YEAR(Reestr!$I50))*12+MONTH(M$7)-MONTH(Reestr!$I50)+1)))&gt;=Reestr!$G50,Reestr!$E50-Reestr!$F50,ROUND((MAX(0,MIN(Reestr!$G50,(YEAR(M$7)-YEAR(Reestr!$I50))*12+MONTH(M$7)-MONTH(Reestr!$I50)+1)))*(Reestr!$E50-Reestr!$F50)/Reestr!$G50,2))-IF((MAX(0,MIN(Reestr!$G50,(YEAR(M$7)-YEAR(Reestr!$I50))*12+MONTH(M$7)-MONTH(Reestr!$I50)+1-1)))&gt;=Reestr!$G50,Reestr!$E50-Reestr!$F50,ROUND((MAX(0,MIN(Reestr!$G50,(YEAR(M$7)-YEAR(Reestr!$I50))*12+MONTH(M$7)-MONTH(Reestr!$I50)+1-1)))*(Reestr!$E50-Reestr!$F50)/Reestr!$G50,2)),2))</f>
        <v/>
      </c>
      <c r="N52" s="13" t="str">
        <f aca="false">IF(OR(Reestr!$E50="",Reestr!$H50=""),"",ROUND(IF((MAX(0,MIN(Reestr!$G50,(YEAR(N$7)-YEAR(Reestr!$I50))*12+MONTH(N$7)-MONTH(Reestr!$I50)+1)))&gt;=Reestr!$G50,Reestr!$E50-Reestr!$F50,ROUND((MAX(0,MIN(Reestr!$G50,(YEAR(N$7)-YEAR(Reestr!$I50))*12+MONTH(N$7)-MONTH(Reestr!$I50)+1)))*(Reestr!$E50-Reestr!$F50)/Reestr!$G50,2))-IF((MAX(0,MIN(Reestr!$G50,(YEAR(N$7)-YEAR(Reestr!$I50))*12+MONTH(N$7)-MONTH(Reestr!$I50)+1-1)))&gt;=Reestr!$G50,Reestr!$E50-Reestr!$F50,ROUND((MAX(0,MIN(Reestr!$G50,(YEAR(N$7)-YEAR(Reestr!$I50))*12+MONTH(N$7)-MONTH(Reestr!$I50)+1-1)))*(Reestr!$E50-Reestr!$F50)/Reestr!$G50,2)),2))</f>
        <v/>
      </c>
      <c r="O52" s="29" t="str">
        <f aca="false">IF(B52="","",SUM(C52:N52))</f>
        <v/>
      </c>
    </row>
    <row r="53" customFormat="false" ht="15" hidden="false" customHeight="false" outlineLevel="0" collapsed="false">
      <c r="A53" s="23" t="str">
        <f aca="false">Reestr!A51</f>
        <v/>
      </c>
      <c r="B53" s="5" t="str">
        <f aca="false">IF(Reestr!B51="","",Reestr!B51)</f>
        <v/>
      </c>
      <c r="C53" s="13" t="str">
        <f aca="false">IF(OR(Reestr!$E51="",Reestr!$H51=""),"",ROUND(IF((MAX(0,MIN(Reestr!$G51,(YEAR(C$7)-YEAR(Reestr!$I51))*12+MONTH(C$7)-MONTH(Reestr!$I51)+1)))&gt;=Reestr!$G51,Reestr!$E51-Reestr!$F51,ROUND((MAX(0,MIN(Reestr!$G51,(YEAR(C$7)-YEAR(Reestr!$I51))*12+MONTH(C$7)-MONTH(Reestr!$I51)+1)))*(Reestr!$E51-Reestr!$F51)/Reestr!$G51,2))-IF((MAX(0,MIN(Reestr!$G51,(YEAR(C$7)-YEAR(Reestr!$I51))*12+MONTH(C$7)-MONTH(Reestr!$I51)+1-1)))&gt;=Reestr!$G51,Reestr!$E51-Reestr!$F51,ROUND((MAX(0,MIN(Reestr!$G51,(YEAR(C$7)-YEAR(Reestr!$I51))*12+MONTH(C$7)-MONTH(Reestr!$I51)+1-1)))*(Reestr!$E51-Reestr!$F51)/Reestr!$G51,2)),2))</f>
        <v/>
      </c>
      <c r="D53" s="13" t="str">
        <f aca="false">IF(OR(Reestr!$E51="",Reestr!$H51=""),"",ROUND(IF((MAX(0,MIN(Reestr!$G51,(YEAR(D$7)-YEAR(Reestr!$I51))*12+MONTH(D$7)-MONTH(Reestr!$I51)+1)))&gt;=Reestr!$G51,Reestr!$E51-Reestr!$F51,ROUND((MAX(0,MIN(Reestr!$G51,(YEAR(D$7)-YEAR(Reestr!$I51))*12+MONTH(D$7)-MONTH(Reestr!$I51)+1)))*(Reestr!$E51-Reestr!$F51)/Reestr!$G51,2))-IF((MAX(0,MIN(Reestr!$G51,(YEAR(D$7)-YEAR(Reestr!$I51))*12+MONTH(D$7)-MONTH(Reestr!$I51)+1-1)))&gt;=Reestr!$G51,Reestr!$E51-Reestr!$F51,ROUND((MAX(0,MIN(Reestr!$G51,(YEAR(D$7)-YEAR(Reestr!$I51))*12+MONTH(D$7)-MONTH(Reestr!$I51)+1-1)))*(Reestr!$E51-Reestr!$F51)/Reestr!$G51,2)),2))</f>
        <v/>
      </c>
      <c r="E53" s="13" t="str">
        <f aca="false">IF(OR(Reestr!$E51="",Reestr!$H51=""),"",ROUND(IF((MAX(0,MIN(Reestr!$G51,(YEAR(E$7)-YEAR(Reestr!$I51))*12+MONTH(E$7)-MONTH(Reestr!$I51)+1)))&gt;=Reestr!$G51,Reestr!$E51-Reestr!$F51,ROUND((MAX(0,MIN(Reestr!$G51,(YEAR(E$7)-YEAR(Reestr!$I51))*12+MONTH(E$7)-MONTH(Reestr!$I51)+1)))*(Reestr!$E51-Reestr!$F51)/Reestr!$G51,2))-IF((MAX(0,MIN(Reestr!$G51,(YEAR(E$7)-YEAR(Reestr!$I51))*12+MONTH(E$7)-MONTH(Reestr!$I51)+1-1)))&gt;=Reestr!$G51,Reestr!$E51-Reestr!$F51,ROUND((MAX(0,MIN(Reestr!$G51,(YEAR(E$7)-YEAR(Reestr!$I51))*12+MONTH(E$7)-MONTH(Reestr!$I51)+1-1)))*(Reestr!$E51-Reestr!$F51)/Reestr!$G51,2)),2))</f>
        <v/>
      </c>
      <c r="F53" s="13" t="str">
        <f aca="false">IF(OR(Reestr!$E51="",Reestr!$H51=""),"",ROUND(IF((MAX(0,MIN(Reestr!$G51,(YEAR(F$7)-YEAR(Reestr!$I51))*12+MONTH(F$7)-MONTH(Reestr!$I51)+1)))&gt;=Reestr!$G51,Reestr!$E51-Reestr!$F51,ROUND((MAX(0,MIN(Reestr!$G51,(YEAR(F$7)-YEAR(Reestr!$I51))*12+MONTH(F$7)-MONTH(Reestr!$I51)+1)))*(Reestr!$E51-Reestr!$F51)/Reestr!$G51,2))-IF((MAX(0,MIN(Reestr!$G51,(YEAR(F$7)-YEAR(Reestr!$I51))*12+MONTH(F$7)-MONTH(Reestr!$I51)+1-1)))&gt;=Reestr!$G51,Reestr!$E51-Reestr!$F51,ROUND((MAX(0,MIN(Reestr!$G51,(YEAR(F$7)-YEAR(Reestr!$I51))*12+MONTH(F$7)-MONTH(Reestr!$I51)+1-1)))*(Reestr!$E51-Reestr!$F51)/Reestr!$G51,2)),2))</f>
        <v/>
      </c>
      <c r="G53" s="13" t="str">
        <f aca="false">IF(OR(Reestr!$E51="",Reestr!$H51=""),"",ROUND(IF((MAX(0,MIN(Reestr!$G51,(YEAR(G$7)-YEAR(Reestr!$I51))*12+MONTH(G$7)-MONTH(Reestr!$I51)+1)))&gt;=Reestr!$G51,Reestr!$E51-Reestr!$F51,ROUND((MAX(0,MIN(Reestr!$G51,(YEAR(G$7)-YEAR(Reestr!$I51))*12+MONTH(G$7)-MONTH(Reestr!$I51)+1)))*(Reestr!$E51-Reestr!$F51)/Reestr!$G51,2))-IF((MAX(0,MIN(Reestr!$G51,(YEAR(G$7)-YEAR(Reestr!$I51))*12+MONTH(G$7)-MONTH(Reestr!$I51)+1-1)))&gt;=Reestr!$G51,Reestr!$E51-Reestr!$F51,ROUND((MAX(0,MIN(Reestr!$G51,(YEAR(G$7)-YEAR(Reestr!$I51))*12+MONTH(G$7)-MONTH(Reestr!$I51)+1-1)))*(Reestr!$E51-Reestr!$F51)/Reestr!$G51,2)),2))</f>
        <v/>
      </c>
      <c r="H53" s="13" t="str">
        <f aca="false">IF(OR(Reestr!$E51="",Reestr!$H51=""),"",ROUND(IF((MAX(0,MIN(Reestr!$G51,(YEAR(H$7)-YEAR(Reestr!$I51))*12+MONTH(H$7)-MONTH(Reestr!$I51)+1)))&gt;=Reestr!$G51,Reestr!$E51-Reestr!$F51,ROUND((MAX(0,MIN(Reestr!$G51,(YEAR(H$7)-YEAR(Reestr!$I51))*12+MONTH(H$7)-MONTH(Reestr!$I51)+1)))*(Reestr!$E51-Reestr!$F51)/Reestr!$G51,2))-IF((MAX(0,MIN(Reestr!$G51,(YEAR(H$7)-YEAR(Reestr!$I51))*12+MONTH(H$7)-MONTH(Reestr!$I51)+1-1)))&gt;=Reestr!$G51,Reestr!$E51-Reestr!$F51,ROUND((MAX(0,MIN(Reestr!$G51,(YEAR(H$7)-YEAR(Reestr!$I51))*12+MONTH(H$7)-MONTH(Reestr!$I51)+1-1)))*(Reestr!$E51-Reestr!$F51)/Reestr!$G51,2)),2))</f>
        <v/>
      </c>
      <c r="I53" s="13" t="str">
        <f aca="false">IF(OR(Reestr!$E51="",Reestr!$H51=""),"",ROUND(IF((MAX(0,MIN(Reestr!$G51,(YEAR(I$7)-YEAR(Reestr!$I51))*12+MONTH(I$7)-MONTH(Reestr!$I51)+1)))&gt;=Reestr!$G51,Reestr!$E51-Reestr!$F51,ROUND((MAX(0,MIN(Reestr!$G51,(YEAR(I$7)-YEAR(Reestr!$I51))*12+MONTH(I$7)-MONTH(Reestr!$I51)+1)))*(Reestr!$E51-Reestr!$F51)/Reestr!$G51,2))-IF((MAX(0,MIN(Reestr!$G51,(YEAR(I$7)-YEAR(Reestr!$I51))*12+MONTH(I$7)-MONTH(Reestr!$I51)+1-1)))&gt;=Reestr!$G51,Reestr!$E51-Reestr!$F51,ROUND((MAX(0,MIN(Reestr!$G51,(YEAR(I$7)-YEAR(Reestr!$I51))*12+MONTH(I$7)-MONTH(Reestr!$I51)+1-1)))*(Reestr!$E51-Reestr!$F51)/Reestr!$G51,2)),2))</f>
        <v/>
      </c>
      <c r="J53" s="13" t="str">
        <f aca="false">IF(OR(Reestr!$E51="",Reestr!$H51=""),"",ROUND(IF((MAX(0,MIN(Reestr!$G51,(YEAR(J$7)-YEAR(Reestr!$I51))*12+MONTH(J$7)-MONTH(Reestr!$I51)+1)))&gt;=Reestr!$G51,Reestr!$E51-Reestr!$F51,ROUND((MAX(0,MIN(Reestr!$G51,(YEAR(J$7)-YEAR(Reestr!$I51))*12+MONTH(J$7)-MONTH(Reestr!$I51)+1)))*(Reestr!$E51-Reestr!$F51)/Reestr!$G51,2))-IF((MAX(0,MIN(Reestr!$G51,(YEAR(J$7)-YEAR(Reestr!$I51))*12+MONTH(J$7)-MONTH(Reestr!$I51)+1-1)))&gt;=Reestr!$G51,Reestr!$E51-Reestr!$F51,ROUND((MAX(0,MIN(Reestr!$G51,(YEAR(J$7)-YEAR(Reestr!$I51))*12+MONTH(J$7)-MONTH(Reestr!$I51)+1-1)))*(Reestr!$E51-Reestr!$F51)/Reestr!$G51,2)),2))</f>
        <v/>
      </c>
      <c r="K53" s="13" t="str">
        <f aca="false">IF(OR(Reestr!$E51="",Reestr!$H51=""),"",ROUND(IF((MAX(0,MIN(Reestr!$G51,(YEAR(K$7)-YEAR(Reestr!$I51))*12+MONTH(K$7)-MONTH(Reestr!$I51)+1)))&gt;=Reestr!$G51,Reestr!$E51-Reestr!$F51,ROUND((MAX(0,MIN(Reestr!$G51,(YEAR(K$7)-YEAR(Reestr!$I51))*12+MONTH(K$7)-MONTH(Reestr!$I51)+1)))*(Reestr!$E51-Reestr!$F51)/Reestr!$G51,2))-IF((MAX(0,MIN(Reestr!$G51,(YEAR(K$7)-YEAR(Reestr!$I51))*12+MONTH(K$7)-MONTH(Reestr!$I51)+1-1)))&gt;=Reestr!$G51,Reestr!$E51-Reestr!$F51,ROUND((MAX(0,MIN(Reestr!$G51,(YEAR(K$7)-YEAR(Reestr!$I51))*12+MONTH(K$7)-MONTH(Reestr!$I51)+1-1)))*(Reestr!$E51-Reestr!$F51)/Reestr!$G51,2)),2))</f>
        <v/>
      </c>
      <c r="L53" s="13" t="str">
        <f aca="false">IF(OR(Reestr!$E51="",Reestr!$H51=""),"",ROUND(IF((MAX(0,MIN(Reestr!$G51,(YEAR(L$7)-YEAR(Reestr!$I51))*12+MONTH(L$7)-MONTH(Reestr!$I51)+1)))&gt;=Reestr!$G51,Reestr!$E51-Reestr!$F51,ROUND((MAX(0,MIN(Reestr!$G51,(YEAR(L$7)-YEAR(Reestr!$I51))*12+MONTH(L$7)-MONTH(Reestr!$I51)+1)))*(Reestr!$E51-Reestr!$F51)/Reestr!$G51,2))-IF((MAX(0,MIN(Reestr!$G51,(YEAR(L$7)-YEAR(Reestr!$I51))*12+MONTH(L$7)-MONTH(Reestr!$I51)+1-1)))&gt;=Reestr!$G51,Reestr!$E51-Reestr!$F51,ROUND((MAX(0,MIN(Reestr!$G51,(YEAR(L$7)-YEAR(Reestr!$I51))*12+MONTH(L$7)-MONTH(Reestr!$I51)+1-1)))*(Reestr!$E51-Reestr!$F51)/Reestr!$G51,2)),2))</f>
        <v/>
      </c>
      <c r="M53" s="13" t="str">
        <f aca="false">IF(OR(Reestr!$E51="",Reestr!$H51=""),"",ROUND(IF((MAX(0,MIN(Reestr!$G51,(YEAR(M$7)-YEAR(Reestr!$I51))*12+MONTH(M$7)-MONTH(Reestr!$I51)+1)))&gt;=Reestr!$G51,Reestr!$E51-Reestr!$F51,ROUND((MAX(0,MIN(Reestr!$G51,(YEAR(M$7)-YEAR(Reestr!$I51))*12+MONTH(M$7)-MONTH(Reestr!$I51)+1)))*(Reestr!$E51-Reestr!$F51)/Reestr!$G51,2))-IF((MAX(0,MIN(Reestr!$G51,(YEAR(M$7)-YEAR(Reestr!$I51))*12+MONTH(M$7)-MONTH(Reestr!$I51)+1-1)))&gt;=Reestr!$G51,Reestr!$E51-Reestr!$F51,ROUND((MAX(0,MIN(Reestr!$G51,(YEAR(M$7)-YEAR(Reestr!$I51))*12+MONTH(M$7)-MONTH(Reestr!$I51)+1-1)))*(Reestr!$E51-Reestr!$F51)/Reestr!$G51,2)),2))</f>
        <v/>
      </c>
      <c r="N53" s="13" t="str">
        <f aca="false">IF(OR(Reestr!$E51="",Reestr!$H51=""),"",ROUND(IF((MAX(0,MIN(Reestr!$G51,(YEAR(N$7)-YEAR(Reestr!$I51))*12+MONTH(N$7)-MONTH(Reestr!$I51)+1)))&gt;=Reestr!$G51,Reestr!$E51-Reestr!$F51,ROUND((MAX(0,MIN(Reestr!$G51,(YEAR(N$7)-YEAR(Reestr!$I51))*12+MONTH(N$7)-MONTH(Reestr!$I51)+1)))*(Reestr!$E51-Reestr!$F51)/Reestr!$G51,2))-IF((MAX(0,MIN(Reestr!$G51,(YEAR(N$7)-YEAR(Reestr!$I51))*12+MONTH(N$7)-MONTH(Reestr!$I51)+1-1)))&gt;=Reestr!$G51,Reestr!$E51-Reestr!$F51,ROUND((MAX(0,MIN(Reestr!$G51,(YEAR(N$7)-YEAR(Reestr!$I51))*12+MONTH(N$7)-MONTH(Reestr!$I51)+1-1)))*(Reestr!$E51-Reestr!$F51)/Reestr!$G51,2)),2))</f>
        <v/>
      </c>
      <c r="O53" s="29" t="str">
        <f aca="false">IF(B53="","",SUM(C53:N53))</f>
        <v/>
      </c>
    </row>
    <row r="54" customFormat="false" ht="15" hidden="false" customHeight="false" outlineLevel="0" collapsed="false">
      <c r="A54" s="23" t="str">
        <f aca="false">Reestr!A52</f>
        <v/>
      </c>
      <c r="B54" s="5" t="str">
        <f aca="false">IF(Reestr!B52="","",Reestr!B52)</f>
        <v/>
      </c>
      <c r="C54" s="13" t="str">
        <f aca="false">IF(OR(Reestr!$E52="",Reestr!$H52=""),"",ROUND(IF((MAX(0,MIN(Reestr!$G52,(YEAR(C$7)-YEAR(Reestr!$I52))*12+MONTH(C$7)-MONTH(Reestr!$I52)+1)))&gt;=Reestr!$G52,Reestr!$E52-Reestr!$F52,ROUND((MAX(0,MIN(Reestr!$G52,(YEAR(C$7)-YEAR(Reestr!$I52))*12+MONTH(C$7)-MONTH(Reestr!$I52)+1)))*(Reestr!$E52-Reestr!$F52)/Reestr!$G52,2))-IF((MAX(0,MIN(Reestr!$G52,(YEAR(C$7)-YEAR(Reestr!$I52))*12+MONTH(C$7)-MONTH(Reestr!$I52)+1-1)))&gt;=Reestr!$G52,Reestr!$E52-Reestr!$F52,ROUND((MAX(0,MIN(Reestr!$G52,(YEAR(C$7)-YEAR(Reestr!$I52))*12+MONTH(C$7)-MONTH(Reestr!$I52)+1-1)))*(Reestr!$E52-Reestr!$F52)/Reestr!$G52,2)),2))</f>
        <v/>
      </c>
      <c r="D54" s="13" t="str">
        <f aca="false">IF(OR(Reestr!$E52="",Reestr!$H52=""),"",ROUND(IF((MAX(0,MIN(Reestr!$G52,(YEAR(D$7)-YEAR(Reestr!$I52))*12+MONTH(D$7)-MONTH(Reestr!$I52)+1)))&gt;=Reestr!$G52,Reestr!$E52-Reestr!$F52,ROUND((MAX(0,MIN(Reestr!$G52,(YEAR(D$7)-YEAR(Reestr!$I52))*12+MONTH(D$7)-MONTH(Reestr!$I52)+1)))*(Reestr!$E52-Reestr!$F52)/Reestr!$G52,2))-IF((MAX(0,MIN(Reestr!$G52,(YEAR(D$7)-YEAR(Reestr!$I52))*12+MONTH(D$7)-MONTH(Reestr!$I52)+1-1)))&gt;=Reestr!$G52,Reestr!$E52-Reestr!$F52,ROUND((MAX(0,MIN(Reestr!$G52,(YEAR(D$7)-YEAR(Reestr!$I52))*12+MONTH(D$7)-MONTH(Reestr!$I52)+1-1)))*(Reestr!$E52-Reestr!$F52)/Reestr!$G52,2)),2))</f>
        <v/>
      </c>
      <c r="E54" s="13" t="str">
        <f aca="false">IF(OR(Reestr!$E52="",Reestr!$H52=""),"",ROUND(IF((MAX(0,MIN(Reestr!$G52,(YEAR(E$7)-YEAR(Reestr!$I52))*12+MONTH(E$7)-MONTH(Reestr!$I52)+1)))&gt;=Reestr!$G52,Reestr!$E52-Reestr!$F52,ROUND((MAX(0,MIN(Reestr!$G52,(YEAR(E$7)-YEAR(Reestr!$I52))*12+MONTH(E$7)-MONTH(Reestr!$I52)+1)))*(Reestr!$E52-Reestr!$F52)/Reestr!$G52,2))-IF((MAX(0,MIN(Reestr!$G52,(YEAR(E$7)-YEAR(Reestr!$I52))*12+MONTH(E$7)-MONTH(Reestr!$I52)+1-1)))&gt;=Reestr!$G52,Reestr!$E52-Reestr!$F52,ROUND((MAX(0,MIN(Reestr!$G52,(YEAR(E$7)-YEAR(Reestr!$I52))*12+MONTH(E$7)-MONTH(Reestr!$I52)+1-1)))*(Reestr!$E52-Reestr!$F52)/Reestr!$G52,2)),2))</f>
        <v/>
      </c>
      <c r="F54" s="13" t="str">
        <f aca="false">IF(OR(Reestr!$E52="",Reestr!$H52=""),"",ROUND(IF((MAX(0,MIN(Reestr!$G52,(YEAR(F$7)-YEAR(Reestr!$I52))*12+MONTH(F$7)-MONTH(Reestr!$I52)+1)))&gt;=Reestr!$G52,Reestr!$E52-Reestr!$F52,ROUND((MAX(0,MIN(Reestr!$G52,(YEAR(F$7)-YEAR(Reestr!$I52))*12+MONTH(F$7)-MONTH(Reestr!$I52)+1)))*(Reestr!$E52-Reestr!$F52)/Reestr!$G52,2))-IF((MAX(0,MIN(Reestr!$G52,(YEAR(F$7)-YEAR(Reestr!$I52))*12+MONTH(F$7)-MONTH(Reestr!$I52)+1-1)))&gt;=Reestr!$G52,Reestr!$E52-Reestr!$F52,ROUND((MAX(0,MIN(Reestr!$G52,(YEAR(F$7)-YEAR(Reestr!$I52))*12+MONTH(F$7)-MONTH(Reestr!$I52)+1-1)))*(Reestr!$E52-Reestr!$F52)/Reestr!$G52,2)),2))</f>
        <v/>
      </c>
      <c r="G54" s="13" t="str">
        <f aca="false">IF(OR(Reestr!$E52="",Reestr!$H52=""),"",ROUND(IF((MAX(0,MIN(Reestr!$G52,(YEAR(G$7)-YEAR(Reestr!$I52))*12+MONTH(G$7)-MONTH(Reestr!$I52)+1)))&gt;=Reestr!$G52,Reestr!$E52-Reestr!$F52,ROUND((MAX(0,MIN(Reestr!$G52,(YEAR(G$7)-YEAR(Reestr!$I52))*12+MONTH(G$7)-MONTH(Reestr!$I52)+1)))*(Reestr!$E52-Reestr!$F52)/Reestr!$G52,2))-IF((MAX(0,MIN(Reestr!$G52,(YEAR(G$7)-YEAR(Reestr!$I52))*12+MONTH(G$7)-MONTH(Reestr!$I52)+1-1)))&gt;=Reestr!$G52,Reestr!$E52-Reestr!$F52,ROUND((MAX(0,MIN(Reestr!$G52,(YEAR(G$7)-YEAR(Reestr!$I52))*12+MONTH(G$7)-MONTH(Reestr!$I52)+1-1)))*(Reestr!$E52-Reestr!$F52)/Reestr!$G52,2)),2))</f>
        <v/>
      </c>
      <c r="H54" s="13" t="str">
        <f aca="false">IF(OR(Reestr!$E52="",Reestr!$H52=""),"",ROUND(IF((MAX(0,MIN(Reestr!$G52,(YEAR(H$7)-YEAR(Reestr!$I52))*12+MONTH(H$7)-MONTH(Reestr!$I52)+1)))&gt;=Reestr!$G52,Reestr!$E52-Reestr!$F52,ROUND((MAX(0,MIN(Reestr!$G52,(YEAR(H$7)-YEAR(Reestr!$I52))*12+MONTH(H$7)-MONTH(Reestr!$I52)+1)))*(Reestr!$E52-Reestr!$F52)/Reestr!$G52,2))-IF((MAX(0,MIN(Reestr!$G52,(YEAR(H$7)-YEAR(Reestr!$I52))*12+MONTH(H$7)-MONTH(Reestr!$I52)+1-1)))&gt;=Reestr!$G52,Reestr!$E52-Reestr!$F52,ROUND((MAX(0,MIN(Reestr!$G52,(YEAR(H$7)-YEAR(Reestr!$I52))*12+MONTH(H$7)-MONTH(Reestr!$I52)+1-1)))*(Reestr!$E52-Reestr!$F52)/Reestr!$G52,2)),2))</f>
        <v/>
      </c>
      <c r="I54" s="13" t="str">
        <f aca="false">IF(OR(Reestr!$E52="",Reestr!$H52=""),"",ROUND(IF((MAX(0,MIN(Reestr!$G52,(YEAR(I$7)-YEAR(Reestr!$I52))*12+MONTH(I$7)-MONTH(Reestr!$I52)+1)))&gt;=Reestr!$G52,Reestr!$E52-Reestr!$F52,ROUND((MAX(0,MIN(Reestr!$G52,(YEAR(I$7)-YEAR(Reestr!$I52))*12+MONTH(I$7)-MONTH(Reestr!$I52)+1)))*(Reestr!$E52-Reestr!$F52)/Reestr!$G52,2))-IF((MAX(0,MIN(Reestr!$G52,(YEAR(I$7)-YEAR(Reestr!$I52))*12+MONTH(I$7)-MONTH(Reestr!$I52)+1-1)))&gt;=Reestr!$G52,Reestr!$E52-Reestr!$F52,ROUND((MAX(0,MIN(Reestr!$G52,(YEAR(I$7)-YEAR(Reestr!$I52))*12+MONTH(I$7)-MONTH(Reestr!$I52)+1-1)))*(Reestr!$E52-Reestr!$F52)/Reestr!$G52,2)),2))</f>
        <v/>
      </c>
      <c r="J54" s="13" t="str">
        <f aca="false">IF(OR(Reestr!$E52="",Reestr!$H52=""),"",ROUND(IF((MAX(0,MIN(Reestr!$G52,(YEAR(J$7)-YEAR(Reestr!$I52))*12+MONTH(J$7)-MONTH(Reestr!$I52)+1)))&gt;=Reestr!$G52,Reestr!$E52-Reestr!$F52,ROUND((MAX(0,MIN(Reestr!$G52,(YEAR(J$7)-YEAR(Reestr!$I52))*12+MONTH(J$7)-MONTH(Reestr!$I52)+1)))*(Reestr!$E52-Reestr!$F52)/Reestr!$G52,2))-IF((MAX(0,MIN(Reestr!$G52,(YEAR(J$7)-YEAR(Reestr!$I52))*12+MONTH(J$7)-MONTH(Reestr!$I52)+1-1)))&gt;=Reestr!$G52,Reestr!$E52-Reestr!$F52,ROUND((MAX(0,MIN(Reestr!$G52,(YEAR(J$7)-YEAR(Reestr!$I52))*12+MONTH(J$7)-MONTH(Reestr!$I52)+1-1)))*(Reestr!$E52-Reestr!$F52)/Reestr!$G52,2)),2))</f>
        <v/>
      </c>
      <c r="K54" s="13" t="str">
        <f aca="false">IF(OR(Reestr!$E52="",Reestr!$H52=""),"",ROUND(IF((MAX(0,MIN(Reestr!$G52,(YEAR(K$7)-YEAR(Reestr!$I52))*12+MONTH(K$7)-MONTH(Reestr!$I52)+1)))&gt;=Reestr!$G52,Reestr!$E52-Reestr!$F52,ROUND((MAX(0,MIN(Reestr!$G52,(YEAR(K$7)-YEAR(Reestr!$I52))*12+MONTH(K$7)-MONTH(Reestr!$I52)+1)))*(Reestr!$E52-Reestr!$F52)/Reestr!$G52,2))-IF((MAX(0,MIN(Reestr!$G52,(YEAR(K$7)-YEAR(Reestr!$I52))*12+MONTH(K$7)-MONTH(Reestr!$I52)+1-1)))&gt;=Reestr!$G52,Reestr!$E52-Reestr!$F52,ROUND((MAX(0,MIN(Reestr!$G52,(YEAR(K$7)-YEAR(Reestr!$I52))*12+MONTH(K$7)-MONTH(Reestr!$I52)+1-1)))*(Reestr!$E52-Reestr!$F52)/Reestr!$G52,2)),2))</f>
        <v/>
      </c>
      <c r="L54" s="13" t="str">
        <f aca="false">IF(OR(Reestr!$E52="",Reestr!$H52=""),"",ROUND(IF((MAX(0,MIN(Reestr!$G52,(YEAR(L$7)-YEAR(Reestr!$I52))*12+MONTH(L$7)-MONTH(Reestr!$I52)+1)))&gt;=Reestr!$G52,Reestr!$E52-Reestr!$F52,ROUND((MAX(0,MIN(Reestr!$G52,(YEAR(L$7)-YEAR(Reestr!$I52))*12+MONTH(L$7)-MONTH(Reestr!$I52)+1)))*(Reestr!$E52-Reestr!$F52)/Reestr!$G52,2))-IF((MAX(0,MIN(Reestr!$G52,(YEAR(L$7)-YEAR(Reestr!$I52))*12+MONTH(L$7)-MONTH(Reestr!$I52)+1-1)))&gt;=Reestr!$G52,Reestr!$E52-Reestr!$F52,ROUND((MAX(0,MIN(Reestr!$G52,(YEAR(L$7)-YEAR(Reestr!$I52))*12+MONTH(L$7)-MONTH(Reestr!$I52)+1-1)))*(Reestr!$E52-Reestr!$F52)/Reestr!$G52,2)),2))</f>
        <v/>
      </c>
      <c r="M54" s="13" t="str">
        <f aca="false">IF(OR(Reestr!$E52="",Reestr!$H52=""),"",ROUND(IF((MAX(0,MIN(Reestr!$G52,(YEAR(M$7)-YEAR(Reestr!$I52))*12+MONTH(M$7)-MONTH(Reestr!$I52)+1)))&gt;=Reestr!$G52,Reestr!$E52-Reestr!$F52,ROUND((MAX(0,MIN(Reestr!$G52,(YEAR(M$7)-YEAR(Reestr!$I52))*12+MONTH(M$7)-MONTH(Reestr!$I52)+1)))*(Reestr!$E52-Reestr!$F52)/Reestr!$G52,2))-IF((MAX(0,MIN(Reestr!$G52,(YEAR(M$7)-YEAR(Reestr!$I52))*12+MONTH(M$7)-MONTH(Reestr!$I52)+1-1)))&gt;=Reestr!$G52,Reestr!$E52-Reestr!$F52,ROUND((MAX(0,MIN(Reestr!$G52,(YEAR(M$7)-YEAR(Reestr!$I52))*12+MONTH(M$7)-MONTH(Reestr!$I52)+1-1)))*(Reestr!$E52-Reestr!$F52)/Reestr!$G52,2)),2))</f>
        <v/>
      </c>
      <c r="N54" s="13" t="str">
        <f aca="false">IF(OR(Reestr!$E52="",Reestr!$H52=""),"",ROUND(IF((MAX(0,MIN(Reestr!$G52,(YEAR(N$7)-YEAR(Reestr!$I52))*12+MONTH(N$7)-MONTH(Reestr!$I52)+1)))&gt;=Reestr!$G52,Reestr!$E52-Reestr!$F52,ROUND((MAX(0,MIN(Reestr!$G52,(YEAR(N$7)-YEAR(Reestr!$I52))*12+MONTH(N$7)-MONTH(Reestr!$I52)+1)))*(Reestr!$E52-Reestr!$F52)/Reestr!$G52,2))-IF((MAX(0,MIN(Reestr!$G52,(YEAR(N$7)-YEAR(Reestr!$I52))*12+MONTH(N$7)-MONTH(Reestr!$I52)+1-1)))&gt;=Reestr!$G52,Reestr!$E52-Reestr!$F52,ROUND((MAX(0,MIN(Reestr!$G52,(YEAR(N$7)-YEAR(Reestr!$I52))*12+MONTH(N$7)-MONTH(Reestr!$I52)+1-1)))*(Reestr!$E52-Reestr!$F52)/Reestr!$G52,2)),2))</f>
        <v/>
      </c>
      <c r="O54" s="29" t="str">
        <f aca="false">IF(B54="","",SUM(C54:N54))</f>
        <v/>
      </c>
    </row>
    <row r="55" customFormat="false" ht="15" hidden="false" customHeight="false" outlineLevel="0" collapsed="false">
      <c r="A55" s="23" t="str">
        <f aca="false">Reestr!A53</f>
        <v/>
      </c>
      <c r="B55" s="5" t="str">
        <f aca="false">IF(Reestr!B53="","",Reestr!B53)</f>
        <v/>
      </c>
      <c r="C55" s="13" t="str">
        <f aca="false">IF(OR(Reestr!$E53="",Reestr!$H53=""),"",ROUND(IF((MAX(0,MIN(Reestr!$G53,(YEAR(C$7)-YEAR(Reestr!$I53))*12+MONTH(C$7)-MONTH(Reestr!$I53)+1)))&gt;=Reestr!$G53,Reestr!$E53-Reestr!$F53,ROUND((MAX(0,MIN(Reestr!$G53,(YEAR(C$7)-YEAR(Reestr!$I53))*12+MONTH(C$7)-MONTH(Reestr!$I53)+1)))*(Reestr!$E53-Reestr!$F53)/Reestr!$G53,2))-IF((MAX(0,MIN(Reestr!$G53,(YEAR(C$7)-YEAR(Reestr!$I53))*12+MONTH(C$7)-MONTH(Reestr!$I53)+1-1)))&gt;=Reestr!$G53,Reestr!$E53-Reestr!$F53,ROUND((MAX(0,MIN(Reestr!$G53,(YEAR(C$7)-YEAR(Reestr!$I53))*12+MONTH(C$7)-MONTH(Reestr!$I53)+1-1)))*(Reestr!$E53-Reestr!$F53)/Reestr!$G53,2)),2))</f>
        <v/>
      </c>
      <c r="D55" s="13" t="str">
        <f aca="false">IF(OR(Reestr!$E53="",Reestr!$H53=""),"",ROUND(IF((MAX(0,MIN(Reestr!$G53,(YEAR(D$7)-YEAR(Reestr!$I53))*12+MONTH(D$7)-MONTH(Reestr!$I53)+1)))&gt;=Reestr!$G53,Reestr!$E53-Reestr!$F53,ROUND((MAX(0,MIN(Reestr!$G53,(YEAR(D$7)-YEAR(Reestr!$I53))*12+MONTH(D$7)-MONTH(Reestr!$I53)+1)))*(Reestr!$E53-Reestr!$F53)/Reestr!$G53,2))-IF((MAX(0,MIN(Reestr!$G53,(YEAR(D$7)-YEAR(Reestr!$I53))*12+MONTH(D$7)-MONTH(Reestr!$I53)+1-1)))&gt;=Reestr!$G53,Reestr!$E53-Reestr!$F53,ROUND((MAX(0,MIN(Reestr!$G53,(YEAR(D$7)-YEAR(Reestr!$I53))*12+MONTH(D$7)-MONTH(Reestr!$I53)+1-1)))*(Reestr!$E53-Reestr!$F53)/Reestr!$G53,2)),2))</f>
        <v/>
      </c>
      <c r="E55" s="13" t="str">
        <f aca="false">IF(OR(Reestr!$E53="",Reestr!$H53=""),"",ROUND(IF((MAX(0,MIN(Reestr!$G53,(YEAR(E$7)-YEAR(Reestr!$I53))*12+MONTH(E$7)-MONTH(Reestr!$I53)+1)))&gt;=Reestr!$G53,Reestr!$E53-Reestr!$F53,ROUND((MAX(0,MIN(Reestr!$G53,(YEAR(E$7)-YEAR(Reestr!$I53))*12+MONTH(E$7)-MONTH(Reestr!$I53)+1)))*(Reestr!$E53-Reestr!$F53)/Reestr!$G53,2))-IF((MAX(0,MIN(Reestr!$G53,(YEAR(E$7)-YEAR(Reestr!$I53))*12+MONTH(E$7)-MONTH(Reestr!$I53)+1-1)))&gt;=Reestr!$G53,Reestr!$E53-Reestr!$F53,ROUND((MAX(0,MIN(Reestr!$G53,(YEAR(E$7)-YEAR(Reestr!$I53))*12+MONTH(E$7)-MONTH(Reestr!$I53)+1-1)))*(Reestr!$E53-Reestr!$F53)/Reestr!$G53,2)),2))</f>
        <v/>
      </c>
      <c r="F55" s="13" t="str">
        <f aca="false">IF(OR(Reestr!$E53="",Reestr!$H53=""),"",ROUND(IF((MAX(0,MIN(Reestr!$G53,(YEAR(F$7)-YEAR(Reestr!$I53))*12+MONTH(F$7)-MONTH(Reestr!$I53)+1)))&gt;=Reestr!$G53,Reestr!$E53-Reestr!$F53,ROUND((MAX(0,MIN(Reestr!$G53,(YEAR(F$7)-YEAR(Reestr!$I53))*12+MONTH(F$7)-MONTH(Reestr!$I53)+1)))*(Reestr!$E53-Reestr!$F53)/Reestr!$G53,2))-IF((MAX(0,MIN(Reestr!$G53,(YEAR(F$7)-YEAR(Reestr!$I53))*12+MONTH(F$7)-MONTH(Reestr!$I53)+1-1)))&gt;=Reestr!$G53,Reestr!$E53-Reestr!$F53,ROUND((MAX(0,MIN(Reestr!$G53,(YEAR(F$7)-YEAR(Reestr!$I53))*12+MONTH(F$7)-MONTH(Reestr!$I53)+1-1)))*(Reestr!$E53-Reestr!$F53)/Reestr!$G53,2)),2))</f>
        <v/>
      </c>
      <c r="G55" s="13" t="str">
        <f aca="false">IF(OR(Reestr!$E53="",Reestr!$H53=""),"",ROUND(IF((MAX(0,MIN(Reestr!$G53,(YEAR(G$7)-YEAR(Reestr!$I53))*12+MONTH(G$7)-MONTH(Reestr!$I53)+1)))&gt;=Reestr!$G53,Reestr!$E53-Reestr!$F53,ROUND((MAX(0,MIN(Reestr!$G53,(YEAR(G$7)-YEAR(Reestr!$I53))*12+MONTH(G$7)-MONTH(Reestr!$I53)+1)))*(Reestr!$E53-Reestr!$F53)/Reestr!$G53,2))-IF((MAX(0,MIN(Reestr!$G53,(YEAR(G$7)-YEAR(Reestr!$I53))*12+MONTH(G$7)-MONTH(Reestr!$I53)+1-1)))&gt;=Reestr!$G53,Reestr!$E53-Reestr!$F53,ROUND((MAX(0,MIN(Reestr!$G53,(YEAR(G$7)-YEAR(Reestr!$I53))*12+MONTH(G$7)-MONTH(Reestr!$I53)+1-1)))*(Reestr!$E53-Reestr!$F53)/Reestr!$G53,2)),2))</f>
        <v/>
      </c>
      <c r="H55" s="13" t="str">
        <f aca="false">IF(OR(Reestr!$E53="",Reestr!$H53=""),"",ROUND(IF((MAX(0,MIN(Reestr!$G53,(YEAR(H$7)-YEAR(Reestr!$I53))*12+MONTH(H$7)-MONTH(Reestr!$I53)+1)))&gt;=Reestr!$G53,Reestr!$E53-Reestr!$F53,ROUND((MAX(0,MIN(Reestr!$G53,(YEAR(H$7)-YEAR(Reestr!$I53))*12+MONTH(H$7)-MONTH(Reestr!$I53)+1)))*(Reestr!$E53-Reestr!$F53)/Reestr!$G53,2))-IF((MAX(0,MIN(Reestr!$G53,(YEAR(H$7)-YEAR(Reestr!$I53))*12+MONTH(H$7)-MONTH(Reestr!$I53)+1-1)))&gt;=Reestr!$G53,Reestr!$E53-Reestr!$F53,ROUND((MAX(0,MIN(Reestr!$G53,(YEAR(H$7)-YEAR(Reestr!$I53))*12+MONTH(H$7)-MONTH(Reestr!$I53)+1-1)))*(Reestr!$E53-Reestr!$F53)/Reestr!$G53,2)),2))</f>
        <v/>
      </c>
      <c r="I55" s="13" t="str">
        <f aca="false">IF(OR(Reestr!$E53="",Reestr!$H53=""),"",ROUND(IF((MAX(0,MIN(Reestr!$G53,(YEAR(I$7)-YEAR(Reestr!$I53))*12+MONTH(I$7)-MONTH(Reestr!$I53)+1)))&gt;=Reestr!$G53,Reestr!$E53-Reestr!$F53,ROUND((MAX(0,MIN(Reestr!$G53,(YEAR(I$7)-YEAR(Reestr!$I53))*12+MONTH(I$7)-MONTH(Reestr!$I53)+1)))*(Reestr!$E53-Reestr!$F53)/Reestr!$G53,2))-IF((MAX(0,MIN(Reestr!$G53,(YEAR(I$7)-YEAR(Reestr!$I53))*12+MONTH(I$7)-MONTH(Reestr!$I53)+1-1)))&gt;=Reestr!$G53,Reestr!$E53-Reestr!$F53,ROUND((MAX(0,MIN(Reestr!$G53,(YEAR(I$7)-YEAR(Reestr!$I53))*12+MONTH(I$7)-MONTH(Reestr!$I53)+1-1)))*(Reestr!$E53-Reestr!$F53)/Reestr!$G53,2)),2))</f>
        <v/>
      </c>
      <c r="J55" s="13" t="str">
        <f aca="false">IF(OR(Reestr!$E53="",Reestr!$H53=""),"",ROUND(IF((MAX(0,MIN(Reestr!$G53,(YEAR(J$7)-YEAR(Reestr!$I53))*12+MONTH(J$7)-MONTH(Reestr!$I53)+1)))&gt;=Reestr!$G53,Reestr!$E53-Reestr!$F53,ROUND((MAX(0,MIN(Reestr!$G53,(YEAR(J$7)-YEAR(Reestr!$I53))*12+MONTH(J$7)-MONTH(Reestr!$I53)+1)))*(Reestr!$E53-Reestr!$F53)/Reestr!$G53,2))-IF((MAX(0,MIN(Reestr!$G53,(YEAR(J$7)-YEAR(Reestr!$I53))*12+MONTH(J$7)-MONTH(Reestr!$I53)+1-1)))&gt;=Reestr!$G53,Reestr!$E53-Reestr!$F53,ROUND((MAX(0,MIN(Reestr!$G53,(YEAR(J$7)-YEAR(Reestr!$I53))*12+MONTH(J$7)-MONTH(Reestr!$I53)+1-1)))*(Reestr!$E53-Reestr!$F53)/Reestr!$G53,2)),2))</f>
        <v/>
      </c>
      <c r="K55" s="13" t="str">
        <f aca="false">IF(OR(Reestr!$E53="",Reestr!$H53=""),"",ROUND(IF((MAX(0,MIN(Reestr!$G53,(YEAR(K$7)-YEAR(Reestr!$I53))*12+MONTH(K$7)-MONTH(Reestr!$I53)+1)))&gt;=Reestr!$G53,Reestr!$E53-Reestr!$F53,ROUND((MAX(0,MIN(Reestr!$G53,(YEAR(K$7)-YEAR(Reestr!$I53))*12+MONTH(K$7)-MONTH(Reestr!$I53)+1)))*(Reestr!$E53-Reestr!$F53)/Reestr!$G53,2))-IF((MAX(0,MIN(Reestr!$G53,(YEAR(K$7)-YEAR(Reestr!$I53))*12+MONTH(K$7)-MONTH(Reestr!$I53)+1-1)))&gt;=Reestr!$G53,Reestr!$E53-Reestr!$F53,ROUND((MAX(0,MIN(Reestr!$G53,(YEAR(K$7)-YEAR(Reestr!$I53))*12+MONTH(K$7)-MONTH(Reestr!$I53)+1-1)))*(Reestr!$E53-Reestr!$F53)/Reestr!$G53,2)),2))</f>
        <v/>
      </c>
      <c r="L55" s="13" t="str">
        <f aca="false">IF(OR(Reestr!$E53="",Reestr!$H53=""),"",ROUND(IF((MAX(0,MIN(Reestr!$G53,(YEAR(L$7)-YEAR(Reestr!$I53))*12+MONTH(L$7)-MONTH(Reestr!$I53)+1)))&gt;=Reestr!$G53,Reestr!$E53-Reestr!$F53,ROUND((MAX(0,MIN(Reestr!$G53,(YEAR(L$7)-YEAR(Reestr!$I53))*12+MONTH(L$7)-MONTH(Reestr!$I53)+1)))*(Reestr!$E53-Reestr!$F53)/Reestr!$G53,2))-IF((MAX(0,MIN(Reestr!$G53,(YEAR(L$7)-YEAR(Reestr!$I53))*12+MONTH(L$7)-MONTH(Reestr!$I53)+1-1)))&gt;=Reestr!$G53,Reestr!$E53-Reestr!$F53,ROUND((MAX(0,MIN(Reestr!$G53,(YEAR(L$7)-YEAR(Reestr!$I53))*12+MONTH(L$7)-MONTH(Reestr!$I53)+1-1)))*(Reestr!$E53-Reestr!$F53)/Reestr!$G53,2)),2))</f>
        <v/>
      </c>
      <c r="M55" s="13" t="str">
        <f aca="false">IF(OR(Reestr!$E53="",Reestr!$H53=""),"",ROUND(IF((MAX(0,MIN(Reestr!$G53,(YEAR(M$7)-YEAR(Reestr!$I53))*12+MONTH(M$7)-MONTH(Reestr!$I53)+1)))&gt;=Reestr!$G53,Reestr!$E53-Reestr!$F53,ROUND((MAX(0,MIN(Reestr!$G53,(YEAR(M$7)-YEAR(Reestr!$I53))*12+MONTH(M$7)-MONTH(Reestr!$I53)+1)))*(Reestr!$E53-Reestr!$F53)/Reestr!$G53,2))-IF((MAX(0,MIN(Reestr!$G53,(YEAR(M$7)-YEAR(Reestr!$I53))*12+MONTH(M$7)-MONTH(Reestr!$I53)+1-1)))&gt;=Reestr!$G53,Reestr!$E53-Reestr!$F53,ROUND((MAX(0,MIN(Reestr!$G53,(YEAR(M$7)-YEAR(Reestr!$I53))*12+MONTH(M$7)-MONTH(Reestr!$I53)+1-1)))*(Reestr!$E53-Reestr!$F53)/Reestr!$G53,2)),2))</f>
        <v/>
      </c>
      <c r="N55" s="13" t="str">
        <f aca="false">IF(OR(Reestr!$E53="",Reestr!$H53=""),"",ROUND(IF((MAX(0,MIN(Reestr!$G53,(YEAR(N$7)-YEAR(Reestr!$I53))*12+MONTH(N$7)-MONTH(Reestr!$I53)+1)))&gt;=Reestr!$G53,Reestr!$E53-Reestr!$F53,ROUND((MAX(0,MIN(Reestr!$G53,(YEAR(N$7)-YEAR(Reestr!$I53))*12+MONTH(N$7)-MONTH(Reestr!$I53)+1)))*(Reestr!$E53-Reestr!$F53)/Reestr!$G53,2))-IF((MAX(0,MIN(Reestr!$G53,(YEAR(N$7)-YEAR(Reestr!$I53))*12+MONTH(N$7)-MONTH(Reestr!$I53)+1-1)))&gt;=Reestr!$G53,Reestr!$E53-Reestr!$F53,ROUND((MAX(0,MIN(Reestr!$G53,(YEAR(N$7)-YEAR(Reestr!$I53))*12+MONTH(N$7)-MONTH(Reestr!$I53)+1-1)))*(Reestr!$E53-Reestr!$F53)/Reestr!$G53,2)),2))</f>
        <v/>
      </c>
      <c r="O55" s="29" t="str">
        <f aca="false">IF(B55="","",SUM(C55:N55))</f>
        <v/>
      </c>
    </row>
    <row r="56" customFormat="false" ht="15" hidden="false" customHeight="false" outlineLevel="0" collapsed="false">
      <c r="A56" s="23" t="str">
        <f aca="false">Reestr!A54</f>
        <v/>
      </c>
      <c r="B56" s="5" t="str">
        <f aca="false">IF(Reestr!B54="","",Reestr!B54)</f>
        <v/>
      </c>
      <c r="C56" s="13" t="str">
        <f aca="false">IF(OR(Reestr!$E54="",Reestr!$H54=""),"",ROUND(IF((MAX(0,MIN(Reestr!$G54,(YEAR(C$7)-YEAR(Reestr!$I54))*12+MONTH(C$7)-MONTH(Reestr!$I54)+1)))&gt;=Reestr!$G54,Reestr!$E54-Reestr!$F54,ROUND((MAX(0,MIN(Reestr!$G54,(YEAR(C$7)-YEAR(Reestr!$I54))*12+MONTH(C$7)-MONTH(Reestr!$I54)+1)))*(Reestr!$E54-Reestr!$F54)/Reestr!$G54,2))-IF((MAX(0,MIN(Reestr!$G54,(YEAR(C$7)-YEAR(Reestr!$I54))*12+MONTH(C$7)-MONTH(Reestr!$I54)+1-1)))&gt;=Reestr!$G54,Reestr!$E54-Reestr!$F54,ROUND((MAX(0,MIN(Reestr!$G54,(YEAR(C$7)-YEAR(Reestr!$I54))*12+MONTH(C$7)-MONTH(Reestr!$I54)+1-1)))*(Reestr!$E54-Reestr!$F54)/Reestr!$G54,2)),2))</f>
        <v/>
      </c>
      <c r="D56" s="13" t="str">
        <f aca="false">IF(OR(Reestr!$E54="",Reestr!$H54=""),"",ROUND(IF((MAX(0,MIN(Reestr!$G54,(YEAR(D$7)-YEAR(Reestr!$I54))*12+MONTH(D$7)-MONTH(Reestr!$I54)+1)))&gt;=Reestr!$G54,Reestr!$E54-Reestr!$F54,ROUND((MAX(0,MIN(Reestr!$G54,(YEAR(D$7)-YEAR(Reestr!$I54))*12+MONTH(D$7)-MONTH(Reestr!$I54)+1)))*(Reestr!$E54-Reestr!$F54)/Reestr!$G54,2))-IF((MAX(0,MIN(Reestr!$G54,(YEAR(D$7)-YEAR(Reestr!$I54))*12+MONTH(D$7)-MONTH(Reestr!$I54)+1-1)))&gt;=Reestr!$G54,Reestr!$E54-Reestr!$F54,ROUND((MAX(0,MIN(Reestr!$G54,(YEAR(D$7)-YEAR(Reestr!$I54))*12+MONTH(D$7)-MONTH(Reestr!$I54)+1-1)))*(Reestr!$E54-Reestr!$F54)/Reestr!$G54,2)),2))</f>
        <v/>
      </c>
      <c r="E56" s="13" t="str">
        <f aca="false">IF(OR(Reestr!$E54="",Reestr!$H54=""),"",ROUND(IF((MAX(0,MIN(Reestr!$G54,(YEAR(E$7)-YEAR(Reestr!$I54))*12+MONTH(E$7)-MONTH(Reestr!$I54)+1)))&gt;=Reestr!$G54,Reestr!$E54-Reestr!$F54,ROUND((MAX(0,MIN(Reestr!$G54,(YEAR(E$7)-YEAR(Reestr!$I54))*12+MONTH(E$7)-MONTH(Reestr!$I54)+1)))*(Reestr!$E54-Reestr!$F54)/Reestr!$G54,2))-IF((MAX(0,MIN(Reestr!$G54,(YEAR(E$7)-YEAR(Reestr!$I54))*12+MONTH(E$7)-MONTH(Reestr!$I54)+1-1)))&gt;=Reestr!$G54,Reestr!$E54-Reestr!$F54,ROUND((MAX(0,MIN(Reestr!$G54,(YEAR(E$7)-YEAR(Reestr!$I54))*12+MONTH(E$7)-MONTH(Reestr!$I54)+1-1)))*(Reestr!$E54-Reestr!$F54)/Reestr!$G54,2)),2))</f>
        <v/>
      </c>
      <c r="F56" s="13" t="str">
        <f aca="false">IF(OR(Reestr!$E54="",Reestr!$H54=""),"",ROUND(IF((MAX(0,MIN(Reestr!$G54,(YEAR(F$7)-YEAR(Reestr!$I54))*12+MONTH(F$7)-MONTH(Reestr!$I54)+1)))&gt;=Reestr!$G54,Reestr!$E54-Reestr!$F54,ROUND((MAX(0,MIN(Reestr!$G54,(YEAR(F$7)-YEAR(Reestr!$I54))*12+MONTH(F$7)-MONTH(Reestr!$I54)+1)))*(Reestr!$E54-Reestr!$F54)/Reestr!$G54,2))-IF((MAX(0,MIN(Reestr!$G54,(YEAR(F$7)-YEAR(Reestr!$I54))*12+MONTH(F$7)-MONTH(Reestr!$I54)+1-1)))&gt;=Reestr!$G54,Reestr!$E54-Reestr!$F54,ROUND((MAX(0,MIN(Reestr!$G54,(YEAR(F$7)-YEAR(Reestr!$I54))*12+MONTH(F$7)-MONTH(Reestr!$I54)+1-1)))*(Reestr!$E54-Reestr!$F54)/Reestr!$G54,2)),2))</f>
        <v/>
      </c>
      <c r="G56" s="13" t="str">
        <f aca="false">IF(OR(Reestr!$E54="",Reestr!$H54=""),"",ROUND(IF((MAX(0,MIN(Reestr!$G54,(YEAR(G$7)-YEAR(Reestr!$I54))*12+MONTH(G$7)-MONTH(Reestr!$I54)+1)))&gt;=Reestr!$G54,Reestr!$E54-Reestr!$F54,ROUND((MAX(0,MIN(Reestr!$G54,(YEAR(G$7)-YEAR(Reestr!$I54))*12+MONTH(G$7)-MONTH(Reestr!$I54)+1)))*(Reestr!$E54-Reestr!$F54)/Reestr!$G54,2))-IF((MAX(0,MIN(Reestr!$G54,(YEAR(G$7)-YEAR(Reestr!$I54))*12+MONTH(G$7)-MONTH(Reestr!$I54)+1-1)))&gt;=Reestr!$G54,Reestr!$E54-Reestr!$F54,ROUND((MAX(0,MIN(Reestr!$G54,(YEAR(G$7)-YEAR(Reestr!$I54))*12+MONTH(G$7)-MONTH(Reestr!$I54)+1-1)))*(Reestr!$E54-Reestr!$F54)/Reestr!$G54,2)),2))</f>
        <v/>
      </c>
      <c r="H56" s="13" t="str">
        <f aca="false">IF(OR(Reestr!$E54="",Reestr!$H54=""),"",ROUND(IF((MAX(0,MIN(Reestr!$G54,(YEAR(H$7)-YEAR(Reestr!$I54))*12+MONTH(H$7)-MONTH(Reestr!$I54)+1)))&gt;=Reestr!$G54,Reestr!$E54-Reestr!$F54,ROUND((MAX(0,MIN(Reestr!$G54,(YEAR(H$7)-YEAR(Reestr!$I54))*12+MONTH(H$7)-MONTH(Reestr!$I54)+1)))*(Reestr!$E54-Reestr!$F54)/Reestr!$G54,2))-IF((MAX(0,MIN(Reestr!$G54,(YEAR(H$7)-YEAR(Reestr!$I54))*12+MONTH(H$7)-MONTH(Reestr!$I54)+1-1)))&gt;=Reestr!$G54,Reestr!$E54-Reestr!$F54,ROUND((MAX(0,MIN(Reestr!$G54,(YEAR(H$7)-YEAR(Reestr!$I54))*12+MONTH(H$7)-MONTH(Reestr!$I54)+1-1)))*(Reestr!$E54-Reestr!$F54)/Reestr!$G54,2)),2))</f>
        <v/>
      </c>
      <c r="I56" s="13" t="str">
        <f aca="false">IF(OR(Reestr!$E54="",Reestr!$H54=""),"",ROUND(IF((MAX(0,MIN(Reestr!$G54,(YEAR(I$7)-YEAR(Reestr!$I54))*12+MONTH(I$7)-MONTH(Reestr!$I54)+1)))&gt;=Reestr!$G54,Reestr!$E54-Reestr!$F54,ROUND((MAX(0,MIN(Reestr!$G54,(YEAR(I$7)-YEAR(Reestr!$I54))*12+MONTH(I$7)-MONTH(Reestr!$I54)+1)))*(Reestr!$E54-Reestr!$F54)/Reestr!$G54,2))-IF((MAX(0,MIN(Reestr!$G54,(YEAR(I$7)-YEAR(Reestr!$I54))*12+MONTH(I$7)-MONTH(Reestr!$I54)+1-1)))&gt;=Reestr!$G54,Reestr!$E54-Reestr!$F54,ROUND((MAX(0,MIN(Reestr!$G54,(YEAR(I$7)-YEAR(Reestr!$I54))*12+MONTH(I$7)-MONTH(Reestr!$I54)+1-1)))*(Reestr!$E54-Reestr!$F54)/Reestr!$G54,2)),2))</f>
        <v/>
      </c>
      <c r="J56" s="13" t="str">
        <f aca="false">IF(OR(Reestr!$E54="",Reestr!$H54=""),"",ROUND(IF((MAX(0,MIN(Reestr!$G54,(YEAR(J$7)-YEAR(Reestr!$I54))*12+MONTH(J$7)-MONTH(Reestr!$I54)+1)))&gt;=Reestr!$G54,Reestr!$E54-Reestr!$F54,ROUND((MAX(0,MIN(Reestr!$G54,(YEAR(J$7)-YEAR(Reestr!$I54))*12+MONTH(J$7)-MONTH(Reestr!$I54)+1)))*(Reestr!$E54-Reestr!$F54)/Reestr!$G54,2))-IF((MAX(0,MIN(Reestr!$G54,(YEAR(J$7)-YEAR(Reestr!$I54))*12+MONTH(J$7)-MONTH(Reestr!$I54)+1-1)))&gt;=Reestr!$G54,Reestr!$E54-Reestr!$F54,ROUND((MAX(0,MIN(Reestr!$G54,(YEAR(J$7)-YEAR(Reestr!$I54))*12+MONTH(J$7)-MONTH(Reestr!$I54)+1-1)))*(Reestr!$E54-Reestr!$F54)/Reestr!$G54,2)),2))</f>
        <v/>
      </c>
      <c r="K56" s="13" t="str">
        <f aca="false">IF(OR(Reestr!$E54="",Reestr!$H54=""),"",ROUND(IF((MAX(0,MIN(Reestr!$G54,(YEAR(K$7)-YEAR(Reestr!$I54))*12+MONTH(K$7)-MONTH(Reestr!$I54)+1)))&gt;=Reestr!$G54,Reestr!$E54-Reestr!$F54,ROUND((MAX(0,MIN(Reestr!$G54,(YEAR(K$7)-YEAR(Reestr!$I54))*12+MONTH(K$7)-MONTH(Reestr!$I54)+1)))*(Reestr!$E54-Reestr!$F54)/Reestr!$G54,2))-IF((MAX(0,MIN(Reestr!$G54,(YEAR(K$7)-YEAR(Reestr!$I54))*12+MONTH(K$7)-MONTH(Reestr!$I54)+1-1)))&gt;=Reestr!$G54,Reestr!$E54-Reestr!$F54,ROUND((MAX(0,MIN(Reestr!$G54,(YEAR(K$7)-YEAR(Reestr!$I54))*12+MONTH(K$7)-MONTH(Reestr!$I54)+1-1)))*(Reestr!$E54-Reestr!$F54)/Reestr!$G54,2)),2))</f>
        <v/>
      </c>
      <c r="L56" s="13" t="str">
        <f aca="false">IF(OR(Reestr!$E54="",Reestr!$H54=""),"",ROUND(IF((MAX(0,MIN(Reestr!$G54,(YEAR(L$7)-YEAR(Reestr!$I54))*12+MONTH(L$7)-MONTH(Reestr!$I54)+1)))&gt;=Reestr!$G54,Reestr!$E54-Reestr!$F54,ROUND((MAX(0,MIN(Reestr!$G54,(YEAR(L$7)-YEAR(Reestr!$I54))*12+MONTH(L$7)-MONTH(Reestr!$I54)+1)))*(Reestr!$E54-Reestr!$F54)/Reestr!$G54,2))-IF((MAX(0,MIN(Reestr!$G54,(YEAR(L$7)-YEAR(Reestr!$I54))*12+MONTH(L$7)-MONTH(Reestr!$I54)+1-1)))&gt;=Reestr!$G54,Reestr!$E54-Reestr!$F54,ROUND((MAX(0,MIN(Reestr!$G54,(YEAR(L$7)-YEAR(Reestr!$I54))*12+MONTH(L$7)-MONTH(Reestr!$I54)+1-1)))*(Reestr!$E54-Reestr!$F54)/Reestr!$G54,2)),2))</f>
        <v/>
      </c>
      <c r="M56" s="13" t="str">
        <f aca="false">IF(OR(Reestr!$E54="",Reestr!$H54=""),"",ROUND(IF((MAX(0,MIN(Reestr!$G54,(YEAR(M$7)-YEAR(Reestr!$I54))*12+MONTH(M$7)-MONTH(Reestr!$I54)+1)))&gt;=Reestr!$G54,Reestr!$E54-Reestr!$F54,ROUND((MAX(0,MIN(Reestr!$G54,(YEAR(M$7)-YEAR(Reestr!$I54))*12+MONTH(M$7)-MONTH(Reestr!$I54)+1)))*(Reestr!$E54-Reestr!$F54)/Reestr!$G54,2))-IF((MAX(0,MIN(Reestr!$G54,(YEAR(M$7)-YEAR(Reestr!$I54))*12+MONTH(M$7)-MONTH(Reestr!$I54)+1-1)))&gt;=Reestr!$G54,Reestr!$E54-Reestr!$F54,ROUND((MAX(0,MIN(Reestr!$G54,(YEAR(M$7)-YEAR(Reestr!$I54))*12+MONTH(M$7)-MONTH(Reestr!$I54)+1-1)))*(Reestr!$E54-Reestr!$F54)/Reestr!$G54,2)),2))</f>
        <v/>
      </c>
      <c r="N56" s="13" t="str">
        <f aca="false">IF(OR(Reestr!$E54="",Reestr!$H54=""),"",ROUND(IF((MAX(0,MIN(Reestr!$G54,(YEAR(N$7)-YEAR(Reestr!$I54))*12+MONTH(N$7)-MONTH(Reestr!$I54)+1)))&gt;=Reestr!$G54,Reestr!$E54-Reestr!$F54,ROUND((MAX(0,MIN(Reestr!$G54,(YEAR(N$7)-YEAR(Reestr!$I54))*12+MONTH(N$7)-MONTH(Reestr!$I54)+1)))*(Reestr!$E54-Reestr!$F54)/Reestr!$G54,2))-IF((MAX(0,MIN(Reestr!$G54,(YEAR(N$7)-YEAR(Reestr!$I54))*12+MONTH(N$7)-MONTH(Reestr!$I54)+1-1)))&gt;=Reestr!$G54,Reestr!$E54-Reestr!$F54,ROUND((MAX(0,MIN(Reestr!$G54,(YEAR(N$7)-YEAR(Reestr!$I54))*12+MONTH(N$7)-MONTH(Reestr!$I54)+1-1)))*(Reestr!$E54-Reestr!$F54)/Reestr!$G54,2)),2))</f>
        <v/>
      </c>
      <c r="O56" s="29" t="str">
        <f aca="false">IF(B56="","",SUM(C56:N56))</f>
        <v/>
      </c>
    </row>
    <row r="57" customFormat="false" ht="15" hidden="false" customHeight="false" outlineLevel="0" collapsed="false">
      <c r="A57" s="23" t="str">
        <f aca="false">Reestr!A55</f>
        <v/>
      </c>
      <c r="B57" s="5" t="str">
        <f aca="false">IF(Reestr!B55="","",Reestr!B55)</f>
        <v/>
      </c>
      <c r="C57" s="13" t="str">
        <f aca="false">IF(OR(Reestr!$E55="",Reestr!$H55=""),"",ROUND(IF((MAX(0,MIN(Reestr!$G55,(YEAR(C$7)-YEAR(Reestr!$I55))*12+MONTH(C$7)-MONTH(Reestr!$I55)+1)))&gt;=Reestr!$G55,Reestr!$E55-Reestr!$F55,ROUND((MAX(0,MIN(Reestr!$G55,(YEAR(C$7)-YEAR(Reestr!$I55))*12+MONTH(C$7)-MONTH(Reestr!$I55)+1)))*(Reestr!$E55-Reestr!$F55)/Reestr!$G55,2))-IF((MAX(0,MIN(Reestr!$G55,(YEAR(C$7)-YEAR(Reestr!$I55))*12+MONTH(C$7)-MONTH(Reestr!$I55)+1-1)))&gt;=Reestr!$G55,Reestr!$E55-Reestr!$F55,ROUND((MAX(0,MIN(Reestr!$G55,(YEAR(C$7)-YEAR(Reestr!$I55))*12+MONTH(C$7)-MONTH(Reestr!$I55)+1-1)))*(Reestr!$E55-Reestr!$F55)/Reestr!$G55,2)),2))</f>
        <v/>
      </c>
      <c r="D57" s="13" t="str">
        <f aca="false">IF(OR(Reestr!$E55="",Reestr!$H55=""),"",ROUND(IF((MAX(0,MIN(Reestr!$G55,(YEAR(D$7)-YEAR(Reestr!$I55))*12+MONTH(D$7)-MONTH(Reestr!$I55)+1)))&gt;=Reestr!$G55,Reestr!$E55-Reestr!$F55,ROUND((MAX(0,MIN(Reestr!$G55,(YEAR(D$7)-YEAR(Reestr!$I55))*12+MONTH(D$7)-MONTH(Reestr!$I55)+1)))*(Reestr!$E55-Reestr!$F55)/Reestr!$G55,2))-IF((MAX(0,MIN(Reestr!$G55,(YEAR(D$7)-YEAR(Reestr!$I55))*12+MONTH(D$7)-MONTH(Reestr!$I55)+1-1)))&gt;=Reestr!$G55,Reestr!$E55-Reestr!$F55,ROUND((MAX(0,MIN(Reestr!$G55,(YEAR(D$7)-YEAR(Reestr!$I55))*12+MONTH(D$7)-MONTH(Reestr!$I55)+1-1)))*(Reestr!$E55-Reestr!$F55)/Reestr!$G55,2)),2))</f>
        <v/>
      </c>
      <c r="E57" s="13" t="str">
        <f aca="false">IF(OR(Reestr!$E55="",Reestr!$H55=""),"",ROUND(IF((MAX(0,MIN(Reestr!$G55,(YEAR(E$7)-YEAR(Reestr!$I55))*12+MONTH(E$7)-MONTH(Reestr!$I55)+1)))&gt;=Reestr!$G55,Reestr!$E55-Reestr!$F55,ROUND((MAX(0,MIN(Reestr!$G55,(YEAR(E$7)-YEAR(Reestr!$I55))*12+MONTH(E$7)-MONTH(Reestr!$I55)+1)))*(Reestr!$E55-Reestr!$F55)/Reestr!$G55,2))-IF((MAX(0,MIN(Reestr!$G55,(YEAR(E$7)-YEAR(Reestr!$I55))*12+MONTH(E$7)-MONTH(Reestr!$I55)+1-1)))&gt;=Reestr!$G55,Reestr!$E55-Reestr!$F55,ROUND((MAX(0,MIN(Reestr!$G55,(YEAR(E$7)-YEAR(Reestr!$I55))*12+MONTH(E$7)-MONTH(Reestr!$I55)+1-1)))*(Reestr!$E55-Reestr!$F55)/Reestr!$G55,2)),2))</f>
        <v/>
      </c>
      <c r="F57" s="13" t="str">
        <f aca="false">IF(OR(Reestr!$E55="",Reestr!$H55=""),"",ROUND(IF((MAX(0,MIN(Reestr!$G55,(YEAR(F$7)-YEAR(Reestr!$I55))*12+MONTH(F$7)-MONTH(Reestr!$I55)+1)))&gt;=Reestr!$G55,Reestr!$E55-Reestr!$F55,ROUND((MAX(0,MIN(Reestr!$G55,(YEAR(F$7)-YEAR(Reestr!$I55))*12+MONTH(F$7)-MONTH(Reestr!$I55)+1)))*(Reestr!$E55-Reestr!$F55)/Reestr!$G55,2))-IF((MAX(0,MIN(Reestr!$G55,(YEAR(F$7)-YEAR(Reestr!$I55))*12+MONTH(F$7)-MONTH(Reestr!$I55)+1-1)))&gt;=Reestr!$G55,Reestr!$E55-Reestr!$F55,ROUND((MAX(0,MIN(Reestr!$G55,(YEAR(F$7)-YEAR(Reestr!$I55))*12+MONTH(F$7)-MONTH(Reestr!$I55)+1-1)))*(Reestr!$E55-Reestr!$F55)/Reestr!$G55,2)),2))</f>
        <v/>
      </c>
      <c r="G57" s="13" t="str">
        <f aca="false">IF(OR(Reestr!$E55="",Reestr!$H55=""),"",ROUND(IF((MAX(0,MIN(Reestr!$G55,(YEAR(G$7)-YEAR(Reestr!$I55))*12+MONTH(G$7)-MONTH(Reestr!$I55)+1)))&gt;=Reestr!$G55,Reestr!$E55-Reestr!$F55,ROUND((MAX(0,MIN(Reestr!$G55,(YEAR(G$7)-YEAR(Reestr!$I55))*12+MONTH(G$7)-MONTH(Reestr!$I55)+1)))*(Reestr!$E55-Reestr!$F55)/Reestr!$G55,2))-IF((MAX(0,MIN(Reestr!$G55,(YEAR(G$7)-YEAR(Reestr!$I55))*12+MONTH(G$7)-MONTH(Reestr!$I55)+1-1)))&gt;=Reestr!$G55,Reestr!$E55-Reestr!$F55,ROUND((MAX(0,MIN(Reestr!$G55,(YEAR(G$7)-YEAR(Reestr!$I55))*12+MONTH(G$7)-MONTH(Reestr!$I55)+1-1)))*(Reestr!$E55-Reestr!$F55)/Reestr!$G55,2)),2))</f>
        <v/>
      </c>
      <c r="H57" s="13" t="str">
        <f aca="false">IF(OR(Reestr!$E55="",Reestr!$H55=""),"",ROUND(IF((MAX(0,MIN(Reestr!$G55,(YEAR(H$7)-YEAR(Reestr!$I55))*12+MONTH(H$7)-MONTH(Reestr!$I55)+1)))&gt;=Reestr!$G55,Reestr!$E55-Reestr!$F55,ROUND((MAX(0,MIN(Reestr!$G55,(YEAR(H$7)-YEAR(Reestr!$I55))*12+MONTH(H$7)-MONTH(Reestr!$I55)+1)))*(Reestr!$E55-Reestr!$F55)/Reestr!$G55,2))-IF((MAX(0,MIN(Reestr!$G55,(YEAR(H$7)-YEAR(Reestr!$I55))*12+MONTH(H$7)-MONTH(Reestr!$I55)+1-1)))&gt;=Reestr!$G55,Reestr!$E55-Reestr!$F55,ROUND((MAX(0,MIN(Reestr!$G55,(YEAR(H$7)-YEAR(Reestr!$I55))*12+MONTH(H$7)-MONTH(Reestr!$I55)+1-1)))*(Reestr!$E55-Reestr!$F55)/Reestr!$G55,2)),2))</f>
        <v/>
      </c>
      <c r="I57" s="13" t="str">
        <f aca="false">IF(OR(Reestr!$E55="",Reestr!$H55=""),"",ROUND(IF((MAX(0,MIN(Reestr!$G55,(YEAR(I$7)-YEAR(Reestr!$I55))*12+MONTH(I$7)-MONTH(Reestr!$I55)+1)))&gt;=Reestr!$G55,Reestr!$E55-Reestr!$F55,ROUND((MAX(0,MIN(Reestr!$G55,(YEAR(I$7)-YEAR(Reestr!$I55))*12+MONTH(I$7)-MONTH(Reestr!$I55)+1)))*(Reestr!$E55-Reestr!$F55)/Reestr!$G55,2))-IF((MAX(0,MIN(Reestr!$G55,(YEAR(I$7)-YEAR(Reestr!$I55))*12+MONTH(I$7)-MONTH(Reestr!$I55)+1-1)))&gt;=Reestr!$G55,Reestr!$E55-Reestr!$F55,ROUND((MAX(0,MIN(Reestr!$G55,(YEAR(I$7)-YEAR(Reestr!$I55))*12+MONTH(I$7)-MONTH(Reestr!$I55)+1-1)))*(Reestr!$E55-Reestr!$F55)/Reestr!$G55,2)),2))</f>
        <v/>
      </c>
      <c r="J57" s="13" t="str">
        <f aca="false">IF(OR(Reestr!$E55="",Reestr!$H55=""),"",ROUND(IF((MAX(0,MIN(Reestr!$G55,(YEAR(J$7)-YEAR(Reestr!$I55))*12+MONTH(J$7)-MONTH(Reestr!$I55)+1)))&gt;=Reestr!$G55,Reestr!$E55-Reestr!$F55,ROUND((MAX(0,MIN(Reestr!$G55,(YEAR(J$7)-YEAR(Reestr!$I55))*12+MONTH(J$7)-MONTH(Reestr!$I55)+1)))*(Reestr!$E55-Reestr!$F55)/Reestr!$G55,2))-IF((MAX(0,MIN(Reestr!$G55,(YEAR(J$7)-YEAR(Reestr!$I55))*12+MONTH(J$7)-MONTH(Reestr!$I55)+1-1)))&gt;=Reestr!$G55,Reestr!$E55-Reestr!$F55,ROUND((MAX(0,MIN(Reestr!$G55,(YEAR(J$7)-YEAR(Reestr!$I55))*12+MONTH(J$7)-MONTH(Reestr!$I55)+1-1)))*(Reestr!$E55-Reestr!$F55)/Reestr!$G55,2)),2))</f>
        <v/>
      </c>
      <c r="K57" s="13" t="str">
        <f aca="false">IF(OR(Reestr!$E55="",Reestr!$H55=""),"",ROUND(IF((MAX(0,MIN(Reestr!$G55,(YEAR(K$7)-YEAR(Reestr!$I55))*12+MONTH(K$7)-MONTH(Reestr!$I55)+1)))&gt;=Reestr!$G55,Reestr!$E55-Reestr!$F55,ROUND((MAX(0,MIN(Reestr!$G55,(YEAR(K$7)-YEAR(Reestr!$I55))*12+MONTH(K$7)-MONTH(Reestr!$I55)+1)))*(Reestr!$E55-Reestr!$F55)/Reestr!$G55,2))-IF((MAX(0,MIN(Reestr!$G55,(YEAR(K$7)-YEAR(Reestr!$I55))*12+MONTH(K$7)-MONTH(Reestr!$I55)+1-1)))&gt;=Reestr!$G55,Reestr!$E55-Reestr!$F55,ROUND((MAX(0,MIN(Reestr!$G55,(YEAR(K$7)-YEAR(Reestr!$I55))*12+MONTH(K$7)-MONTH(Reestr!$I55)+1-1)))*(Reestr!$E55-Reestr!$F55)/Reestr!$G55,2)),2))</f>
        <v/>
      </c>
      <c r="L57" s="13" t="str">
        <f aca="false">IF(OR(Reestr!$E55="",Reestr!$H55=""),"",ROUND(IF((MAX(0,MIN(Reestr!$G55,(YEAR(L$7)-YEAR(Reestr!$I55))*12+MONTH(L$7)-MONTH(Reestr!$I55)+1)))&gt;=Reestr!$G55,Reestr!$E55-Reestr!$F55,ROUND((MAX(0,MIN(Reestr!$G55,(YEAR(L$7)-YEAR(Reestr!$I55))*12+MONTH(L$7)-MONTH(Reestr!$I55)+1)))*(Reestr!$E55-Reestr!$F55)/Reestr!$G55,2))-IF((MAX(0,MIN(Reestr!$G55,(YEAR(L$7)-YEAR(Reestr!$I55))*12+MONTH(L$7)-MONTH(Reestr!$I55)+1-1)))&gt;=Reestr!$G55,Reestr!$E55-Reestr!$F55,ROUND((MAX(0,MIN(Reestr!$G55,(YEAR(L$7)-YEAR(Reestr!$I55))*12+MONTH(L$7)-MONTH(Reestr!$I55)+1-1)))*(Reestr!$E55-Reestr!$F55)/Reestr!$G55,2)),2))</f>
        <v/>
      </c>
      <c r="M57" s="13" t="str">
        <f aca="false">IF(OR(Reestr!$E55="",Reestr!$H55=""),"",ROUND(IF((MAX(0,MIN(Reestr!$G55,(YEAR(M$7)-YEAR(Reestr!$I55))*12+MONTH(M$7)-MONTH(Reestr!$I55)+1)))&gt;=Reestr!$G55,Reestr!$E55-Reestr!$F55,ROUND((MAX(0,MIN(Reestr!$G55,(YEAR(M$7)-YEAR(Reestr!$I55))*12+MONTH(M$7)-MONTH(Reestr!$I55)+1)))*(Reestr!$E55-Reestr!$F55)/Reestr!$G55,2))-IF((MAX(0,MIN(Reestr!$G55,(YEAR(M$7)-YEAR(Reestr!$I55))*12+MONTH(M$7)-MONTH(Reestr!$I55)+1-1)))&gt;=Reestr!$G55,Reestr!$E55-Reestr!$F55,ROUND((MAX(0,MIN(Reestr!$G55,(YEAR(M$7)-YEAR(Reestr!$I55))*12+MONTH(M$7)-MONTH(Reestr!$I55)+1-1)))*(Reestr!$E55-Reestr!$F55)/Reestr!$G55,2)),2))</f>
        <v/>
      </c>
      <c r="N57" s="13" t="str">
        <f aca="false">IF(OR(Reestr!$E55="",Reestr!$H55=""),"",ROUND(IF((MAX(0,MIN(Reestr!$G55,(YEAR(N$7)-YEAR(Reestr!$I55))*12+MONTH(N$7)-MONTH(Reestr!$I55)+1)))&gt;=Reestr!$G55,Reestr!$E55-Reestr!$F55,ROUND((MAX(0,MIN(Reestr!$G55,(YEAR(N$7)-YEAR(Reestr!$I55))*12+MONTH(N$7)-MONTH(Reestr!$I55)+1)))*(Reestr!$E55-Reestr!$F55)/Reestr!$G55,2))-IF((MAX(0,MIN(Reestr!$G55,(YEAR(N$7)-YEAR(Reestr!$I55))*12+MONTH(N$7)-MONTH(Reestr!$I55)+1-1)))&gt;=Reestr!$G55,Reestr!$E55-Reestr!$F55,ROUND((MAX(0,MIN(Reestr!$G55,(YEAR(N$7)-YEAR(Reestr!$I55))*12+MONTH(N$7)-MONTH(Reestr!$I55)+1-1)))*(Reestr!$E55-Reestr!$F55)/Reestr!$G55,2)),2))</f>
        <v/>
      </c>
      <c r="O57" s="29" t="str">
        <f aca="false">IF(B57="","",SUM(C57:N57))</f>
        <v/>
      </c>
    </row>
    <row r="58" customFormat="false" ht="15" hidden="false" customHeight="false" outlineLevel="0" collapsed="false">
      <c r="A58" s="23" t="str">
        <f aca="false">Reestr!A56</f>
        <v/>
      </c>
      <c r="B58" s="5" t="str">
        <f aca="false">IF(Reestr!B56="","",Reestr!B56)</f>
        <v/>
      </c>
      <c r="C58" s="13" t="str">
        <f aca="false">IF(OR(Reestr!$E56="",Reestr!$H56=""),"",ROUND(IF((MAX(0,MIN(Reestr!$G56,(YEAR(C$7)-YEAR(Reestr!$I56))*12+MONTH(C$7)-MONTH(Reestr!$I56)+1)))&gt;=Reestr!$G56,Reestr!$E56-Reestr!$F56,ROUND((MAX(0,MIN(Reestr!$G56,(YEAR(C$7)-YEAR(Reestr!$I56))*12+MONTH(C$7)-MONTH(Reestr!$I56)+1)))*(Reestr!$E56-Reestr!$F56)/Reestr!$G56,2))-IF((MAX(0,MIN(Reestr!$G56,(YEAR(C$7)-YEAR(Reestr!$I56))*12+MONTH(C$7)-MONTH(Reestr!$I56)+1-1)))&gt;=Reestr!$G56,Reestr!$E56-Reestr!$F56,ROUND((MAX(0,MIN(Reestr!$G56,(YEAR(C$7)-YEAR(Reestr!$I56))*12+MONTH(C$7)-MONTH(Reestr!$I56)+1-1)))*(Reestr!$E56-Reestr!$F56)/Reestr!$G56,2)),2))</f>
        <v/>
      </c>
      <c r="D58" s="13" t="str">
        <f aca="false">IF(OR(Reestr!$E56="",Reestr!$H56=""),"",ROUND(IF((MAX(0,MIN(Reestr!$G56,(YEAR(D$7)-YEAR(Reestr!$I56))*12+MONTH(D$7)-MONTH(Reestr!$I56)+1)))&gt;=Reestr!$G56,Reestr!$E56-Reestr!$F56,ROUND((MAX(0,MIN(Reestr!$G56,(YEAR(D$7)-YEAR(Reestr!$I56))*12+MONTH(D$7)-MONTH(Reestr!$I56)+1)))*(Reestr!$E56-Reestr!$F56)/Reestr!$G56,2))-IF((MAX(0,MIN(Reestr!$G56,(YEAR(D$7)-YEAR(Reestr!$I56))*12+MONTH(D$7)-MONTH(Reestr!$I56)+1-1)))&gt;=Reestr!$G56,Reestr!$E56-Reestr!$F56,ROUND((MAX(0,MIN(Reestr!$G56,(YEAR(D$7)-YEAR(Reestr!$I56))*12+MONTH(D$7)-MONTH(Reestr!$I56)+1-1)))*(Reestr!$E56-Reestr!$F56)/Reestr!$G56,2)),2))</f>
        <v/>
      </c>
      <c r="E58" s="13" t="str">
        <f aca="false">IF(OR(Reestr!$E56="",Reestr!$H56=""),"",ROUND(IF((MAX(0,MIN(Reestr!$G56,(YEAR(E$7)-YEAR(Reestr!$I56))*12+MONTH(E$7)-MONTH(Reestr!$I56)+1)))&gt;=Reestr!$G56,Reestr!$E56-Reestr!$F56,ROUND((MAX(0,MIN(Reestr!$G56,(YEAR(E$7)-YEAR(Reestr!$I56))*12+MONTH(E$7)-MONTH(Reestr!$I56)+1)))*(Reestr!$E56-Reestr!$F56)/Reestr!$G56,2))-IF((MAX(0,MIN(Reestr!$G56,(YEAR(E$7)-YEAR(Reestr!$I56))*12+MONTH(E$7)-MONTH(Reestr!$I56)+1-1)))&gt;=Reestr!$G56,Reestr!$E56-Reestr!$F56,ROUND((MAX(0,MIN(Reestr!$G56,(YEAR(E$7)-YEAR(Reestr!$I56))*12+MONTH(E$7)-MONTH(Reestr!$I56)+1-1)))*(Reestr!$E56-Reestr!$F56)/Reestr!$G56,2)),2))</f>
        <v/>
      </c>
      <c r="F58" s="13" t="str">
        <f aca="false">IF(OR(Reestr!$E56="",Reestr!$H56=""),"",ROUND(IF((MAX(0,MIN(Reestr!$G56,(YEAR(F$7)-YEAR(Reestr!$I56))*12+MONTH(F$7)-MONTH(Reestr!$I56)+1)))&gt;=Reestr!$G56,Reestr!$E56-Reestr!$F56,ROUND((MAX(0,MIN(Reestr!$G56,(YEAR(F$7)-YEAR(Reestr!$I56))*12+MONTH(F$7)-MONTH(Reestr!$I56)+1)))*(Reestr!$E56-Reestr!$F56)/Reestr!$G56,2))-IF((MAX(0,MIN(Reestr!$G56,(YEAR(F$7)-YEAR(Reestr!$I56))*12+MONTH(F$7)-MONTH(Reestr!$I56)+1-1)))&gt;=Reestr!$G56,Reestr!$E56-Reestr!$F56,ROUND((MAX(0,MIN(Reestr!$G56,(YEAR(F$7)-YEAR(Reestr!$I56))*12+MONTH(F$7)-MONTH(Reestr!$I56)+1-1)))*(Reestr!$E56-Reestr!$F56)/Reestr!$G56,2)),2))</f>
        <v/>
      </c>
      <c r="G58" s="13" t="str">
        <f aca="false">IF(OR(Reestr!$E56="",Reestr!$H56=""),"",ROUND(IF((MAX(0,MIN(Reestr!$G56,(YEAR(G$7)-YEAR(Reestr!$I56))*12+MONTH(G$7)-MONTH(Reestr!$I56)+1)))&gt;=Reestr!$G56,Reestr!$E56-Reestr!$F56,ROUND((MAX(0,MIN(Reestr!$G56,(YEAR(G$7)-YEAR(Reestr!$I56))*12+MONTH(G$7)-MONTH(Reestr!$I56)+1)))*(Reestr!$E56-Reestr!$F56)/Reestr!$G56,2))-IF((MAX(0,MIN(Reestr!$G56,(YEAR(G$7)-YEAR(Reestr!$I56))*12+MONTH(G$7)-MONTH(Reestr!$I56)+1-1)))&gt;=Reestr!$G56,Reestr!$E56-Reestr!$F56,ROUND((MAX(0,MIN(Reestr!$G56,(YEAR(G$7)-YEAR(Reestr!$I56))*12+MONTH(G$7)-MONTH(Reestr!$I56)+1-1)))*(Reestr!$E56-Reestr!$F56)/Reestr!$G56,2)),2))</f>
        <v/>
      </c>
      <c r="H58" s="13" t="str">
        <f aca="false">IF(OR(Reestr!$E56="",Reestr!$H56=""),"",ROUND(IF((MAX(0,MIN(Reestr!$G56,(YEAR(H$7)-YEAR(Reestr!$I56))*12+MONTH(H$7)-MONTH(Reestr!$I56)+1)))&gt;=Reestr!$G56,Reestr!$E56-Reestr!$F56,ROUND((MAX(0,MIN(Reestr!$G56,(YEAR(H$7)-YEAR(Reestr!$I56))*12+MONTH(H$7)-MONTH(Reestr!$I56)+1)))*(Reestr!$E56-Reestr!$F56)/Reestr!$G56,2))-IF((MAX(0,MIN(Reestr!$G56,(YEAR(H$7)-YEAR(Reestr!$I56))*12+MONTH(H$7)-MONTH(Reestr!$I56)+1-1)))&gt;=Reestr!$G56,Reestr!$E56-Reestr!$F56,ROUND((MAX(0,MIN(Reestr!$G56,(YEAR(H$7)-YEAR(Reestr!$I56))*12+MONTH(H$7)-MONTH(Reestr!$I56)+1-1)))*(Reestr!$E56-Reestr!$F56)/Reestr!$G56,2)),2))</f>
        <v/>
      </c>
      <c r="I58" s="13" t="str">
        <f aca="false">IF(OR(Reestr!$E56="",Reestr!$H56=""),"",ROUND(IF((MAX(0,MIN(Reestr!$G56,(YEAR(I$7)-YEAR(Reestr!$I56))*12+MONTH(I$7)-MONTH(Reestr!$I56)+1)))&gt;=Reestr!$G56,Reestr!$E56-Reestr!$F56,ROUND((MAX(0,MIN(Reestr!$G56,(YEAR(I$7)-YEAR(Reestr!$I56))*12+MONTH(I$7)-MONTH(Reestr!$I56)+1)))*(Reestr!$E56-Reestr!$F56)/Reestr!$G56,2))-IF((MAX(0,MIN(Reestr!$G56,(YEAR(I$7)-YEAR(Reestr!$I56))*12+MONTH(I$7)-MONTH(Reestr!$I56)+1-1)))&gt;=Reestr!$G56,Reestr!$E56-Reestr!$F56,ROUND((MAX(0,MIN(Reestr!$G56,(YEAR(I$7)-YEAR(Reestr!$I56))*12+MONTH(I$7)-MONTH(Reestr!$I56)+1-1)))*(Reestr!$E56-Reestr!$F56)/Reestr!$G56,2)),2))</f>
        <v/>
      </c>
      <c r="J58" s="13" t="str">
        <f aca="false">IF(OR(Reestr!$E56="",Reestr!$H56=""),"",ROUND(IF((MAX(0,MIN(Reestr!$G56,(YEAR(J$7)-YEAR(Reestr!$I56))*12+MONTH(J$7)-MONTH(Reestr!$I56)+1)))&gt;=Reestr!$G56,Reestr!$E56-Reestr!$F56,ROUND((MAX(0,MIN(Reestr!$G56,(YEAR(J$7)-YEAR(Reestr!$I56))*12+MONTH(J$7)-MONTH(Reestr!$I56)+1)))*(Reestr!$E56-Reestr!$F56)/Reestr!$G56,2))-IF((MAX(0,MIN(Reestr!$G56,(YEAR(J$7)-YEAR(Reestr!$I56))*12+MONTH(J$7)-MONTH(Reestr!$I56)+1-1)))&gt;=Reestr!$G56,Reestr!$E56-Reestr!$F56,ROUND((MAX(0,MIN(Reestr!$G56,(YEAR(J$7)-YEAR(Reestr!$I56))*12+MONTH(J$7)-MONTH(Reestr!$I56)+1-1)))*(Reestr!$E56-Reestr!$F56)/Reestr!$G56,2)),2))</f>
        <v/>
      </c>
      <c r="K58" s="13" t="str">
        <f aca="false">IF(OR(Reestr!$E56="",Reestr!$H56=""),"",ROUND(IF((MAX(0,MIN(Reestr!$G56,(YEAR(K$7)-YEAR(Reestr!$I56))*12+MONTH(K$7)-MONTH(Reestr!$I56)+1)))&gt;=Reestr!$G56,Reestr!$E56-Reestr!$F56,ROUND((MAX(0,MIN(Reestr!$G56,(YEAR(K$7)-YEAR(Reestr!$I56))*12+MONTH(K$7)-MONTH(Reestr!$I56)+1)))*(Reestr!$E56-Reestr!$F56)/Reestr!$G56,2))-IF((MAX(0,MIN(Reestr!$G56,(YEAR(K$7)-YEAR(Reestr!$I56))*12+MONTH(K$7)-MONTH(Reestr!$I56)+1-1)))&gt;=Reestr!$G56,Reestr!$E56-Reestr!$F56,ROUND((MAX(0,MIN(Reestr!$G56,(YEAR(K$7)-YEAR(Reestr!$I56))*12+MONTH(K$7)-MONTH(Reestr!$I56)+1-1)))*(Reestr!$E56-Reestr!$F56)/Reestr!$G56,2)),2))</f>
        <v/>
      </c>
      <c r="L58" s="13" t="str">
        <f aca="false">IF(OR(Reestr!$E56="",Reestr!$H56=""),"",ROUND(IF((MAX(0,MIN(Reestr!$G56,(YEAR(L$7)-YEAR(Reestr!$I56))*12+MONTH(L$7)-MONTH(Reestr!$I56)+1)))&gt;=Reestr!$G56,Reestr!$E56-Reestr!$F56,ROUND((MAX(0,MIN(Reestr!$G56,(YEAR(L$7)-YEAR(Reestr!$I56))*12+MONTH(L$7)-MONTH(Reestr!$I56)+1)))*(Reestr!$E56-Reestr!$F56)/Reestr!$G56,2))-IF((MAX(0,MIN(Reestr!$G56,(YEAR(L$7)-YEAR(Reestr!$I56))*12+MONTH(L$7)-MONTH(Reestr!$I56)+1-1)))&gt;=Reestr!$G56,Reestr!$E56-Reestr!$F56,ROUND((MAX(0,MIN(Reestr!$G56,(YEAR(L$7)-YEAR(Reestr!$I56))*12+MONTH(L$7)-MONTH(Reestr!$I56)+1-1)))*(Reestr!$E56-Reestr!$F56)/Reestr!$G56,2)),2))</f>
        <v/>
      </c>
      <c r="M58" s="13" t="str">
        <f aca="false">IF(OR(Reestr!$E56="",Reestr!$H56=""),"",ROUND(IF((MAX(0,MIN(Reestr!$G56,(YEAR(M$7)-YEAR(Reestr!$I56))*12+MONTH(M$7)-MONTH(Reestr!$I56)+1)))&gt;=Reestr!$G56,Reestr!$E56-Reestr!$F56,ROUND((MAX(0,MIN(Reestr!$G56,(YEAR(M$7)-YEAR(Reestr!$I56))*12+MONTH(M$7)-MONTH(Reestr!$I56)+1)))*(Reestr!$E56-Reestr!$F56)/Reestr!$G56,2))-IF((MAX(0,MIN(Reestr!$G56,(YEAR(M$7)-YEAR(Reestr!$I56))*12+MONTH(M$7)-MONTH(Reestr!$I56)+1-1)))&gt;=Reestr!$G56,Reestr!$E56-Reestr!$F56,ROUND((MAX(0,MIN(Reestr!$G56,(YEAR(M$7)-YEAR(Reestr!$I56))*12+MONTH(M$7)-MONTH(Reestr!$I56)+1-1)))*(Reestr!$E56-Reestr!$F56)/Reestr!$G56,2)),2))</f>
        <v/>
      </c>
      <c r="N58" s="13" t="str">
        <f aca="false">IF(OR(Reestr!$E56="",Reestr!$H56=""),"",ROUND(IF((MAX(0,MIN(Reestr!$G56,(YEAR(N$7)-YEAR(Reestr!$I56))*12+MONTH(N$7)-MONTH(Reestr!$I56)+1)))&gt;=Reestr!$G56,Reestr!$E56-Reestr!$F56,ROUND((MAX(0,MIN(Reestr!$G56,(YEAR(N$7)-YEAR(Reestr!$I56))*12+MONTH(N$7)-MONTH(Reestr!$I56)+1)))*(Reestr!$E56-Reestr!$F56)/Reestr!$G56,2))-IF((MAX(0,MIN(Reestr!$G56,(YEAR(N$7)-YEAR(Reestr!$I56))*12+MONTH(N$7)-MONTH(Reestr!$I56)+1-1)))&gt;=Reestr!$G56,Reestr!$E56-Reestr!$F56,ROUND((MAX(0,MIN(Reestr!$G56,(YEAR(N$7)-YEAR(Reestr!$I56))*12+MONTH(N$7)-MONTH(Reestr!$I56)+1-1)))*(Reestr!$E56-Reestr!$F56)/Reestr!$G56,2)),2))</f>
        <v/>
      </c>
      <c r="O58" s="29" t="str">
        <f aca="false">IF(B58="","",SUM(C58:N58))</f>
        <v/>
      </c>
    </row>
    <row r="59" customFormat="false" ht="15" hidden="false" customHeight="false" outlineLevel="0" collapsed="false">
      <c r="A59" s="23" t="str">
        <f aca="false">Reestr!A57</f>
        <v/>
      </c>
      <c r="B59" s="5" t="str">
        <f aca="false">IF(Reestr!B57="","",Reestr!B57)</f>
        <v/>
      </c>
      <c r="C59" s="13" t="str">
        <f aca="false">IF(OR(Reestr!$E57="",Reestr!$H57=""),"",ROUND(IF((MAX(0,MIN(Reestr!$G57,(YEAR(C$7)-YEAR(Reestr!$I57))*12+MONTH(C$7)-MONTH(Reestr!$I57)+1)))&gt;=Reestr!$G57,Reestr!$E57-Reestr!$F57,ROUND((MAX(0,MIN(Reestr!$G57,(YEAR(C$7)-YEAR(Reestr!$I57))*12+MONTH(C$7)-MONTH(Reestr!$I57)+1)))*(Reestr!$E57-Reestr!$F57)/Reestr!$G57,2))-IF((MAX(0,MIN(Reestr!$G57,(YEAR(C$7)-YEAR(Reestr!$I57))*12+MONTH(C$7)-MONTH(Reestr!$I57)+1-1)))&gt;=Reestr!$G57,Reestr!$E57-Reestr!$F57,ROUND((MAX(0,MIN(Reestr!$G57,(YEAR(C$7)-YEAR(Reestr!$I57))*12+MONTH(C$7)-MONTH(Reestr!$I57)+1-1)))*(Reestr!$E57-Reestr!$F57)/Reestr!$G57,2)),2))</f>
        <v/>
      </c>
      <c r="D59" s="13" t="str">
        <f aca="false">IF(OR(Reestr!$E57="",Reestr!$H57=""),"",ROUND(IF((MAX(0,MIN(Reestr!$G57,(YEAR(D$7)-YEAR(Reestr!$I57))*12+MONTH(D$7)-MONTH(Reestr!$I57)+1)))&gt;=Reestr!$G57,Reestr!$E57-Reestr!$F57,ROUND((MAX(0,MIN(Reestr!$G57,(YEAR(D$7)-YEAR(Reestr!$I57))*12+MONTH(D$7)-MONTH(Reestr!$I57)+1)))*(Reestr!$E57-Reestr!$F57)/Reestr!$G57,2))-IF((MAX(0,MIN(Reestr!$G57,(YEAR(D$7)-YEAR(Reestr!$I57))*12+MONTH(D$7)-MONTH(Reestr!$I57)+1-1)))&gt;=Reestr!$G57,Reestr!$E57-Reestr!$F57,ROUND((MAX(0,MIN(Reestr!$G57,(YEAR(D$7)-YEAR(Reestr!$I57))*12+MONTH(D$7)-MONTH(Reestr!$I57)+1-1)))*(Reestr!$E57-Reestr!$F57)/Reestr!$G57,2)),2))</f>
        <v/>
      </c>
      <c r="E59" s="13" t="str">
        <f aca="false">IF(OR(Reestr!$E57="",Reestr!$H57=""),"",ROUND(IF((MAX(0,MIN(Reestr!$G57,(YEAR(E$7)-YEAR(Reestr!$I57))*12+MONTH(E$7)-MONTH(Reestr!$I57)+1)))&gt;=Reestr!$G57,Reestr!$E57-Reestr!$F57,ROUND((MAX(0,MIN(Reestr!$G57,(YEAR(E$7)-YEAR(Reestr!$I57))*12+MONTH(E$7)-MONTH(Reestr!$I57)+1)))*(Reestr!$E57-Reestr!$F57)/Reestr!$G57,2))-IF((MAX(0,MIN(Reestr!$G57,(YEAR(E$7)-YEAR(Reestr!$I57))*12+MONTH(E$7)-MONTH(Reestr!$I57)+1-1)))&gt;=Reestr!$G57,Reestr!$E57-Reestr!$F57,ROUND((MAX(0,MIN(Reestr!$G57,(YEAR(E$7)-YEAR(Reestr!$I57))*12+MONTH(E$7)-MONTH(Reestr!$I57)+1-1)))*(Reestr!$E57-Reestr!$F57)/Reestr!$G57,2)),2))</f>
        <v/>
      </c>
      <c r="F59" s="13" t="str">
        <f aca="false">IF(OR(Reestr!$E57="",Reestr!$H57=""),"",ROUND(IF((MAX(0,MIN(Reestr!$G57,(YEAR(F$7)-YEAR(Reestr!$I57))*12+MONTH(F$7)-MONTH(Reestr!$I57)+1)))&gt;=Reestr!$G57,Reestr!$E57-Reestr!$F57,ROUND((MAX(0,MIN(Reestr!$G57,(YEAR(F$7)-YEAR(Reestr!$I57))*12+MONTH(F$7)-MONTH(Reestr!$I57)+1)))*(Reestr!$E57-Reestr!$F57)/Reestr!$G57,2))-IF((MAX(0,MIN(Reestr!$G57,(YEAR(F$7)-YEAR(Reestr!$I57))*12+MONTH(F$7)-MONTH(Reestr!$I57)+1-1)))&gt;=Reestr!$G57,Reestr!$E57-Reestr!$F57,ROUND((MAX(0,MIN(Reestr!$G57,(YEAR(F$7)-YEAR(Reestr!$I57))*12+MONTH(F$7)-MONTH(Reestr!$I57)+1-1)))*(Reestr!$E57-Reestr!$F57)/Reestr!$G57,2)),2))</f>
        <v/>
      </c>
      <c r="G59" s="13" t="str">
        <f aca="false">IF(OR(Reestr!$E57="",Reestr!$H57=""),"",ROUND(IF((MAX(0,MIN(Reestr!$G57,(YEAR(G$7)-YEAR(Reestr!$I57))*12+MONTH(G$7)-MONTH(Reestr!$I57)+1)))&gt;=Reestr!$G57,Reestr!$E57-Reestr!$F57,ROUND((MAX(0,MIN(Reestr!$G57,(YEAR(G$7)-YEAR(Reestr!$I57))*12+MONTH(G$7)-MONTH(Reestr!$I57)+1)))*(Reestr!$E57-Reestr!$F57)/Reestr!$G57,2))-IF((MAX(0,MIN(Reestr!$G57,(YEAR(G$7)-YEAR(Reestr!$I57))*12+MONTH(G$7)-MONTH(Reestr!$I57)+1-1)))&gt;=Reestr!$G57,Reestr!$E57-Reestr!$F57,ROUND((MAX(0,MIN(Reestr!$G57,(YEAR(G$7)-YEAR(Reestr!$I57))*12+MONTH(G$7)-MONTH(Reestr!$I57)+1-1)))*(Reestr!$E57-Reestr!$F57)/Reestr!$G57,2)),2))</f>
        <v/>
      </c>
      <c r="H59" s="13" t="str">
        <f aca="false">IF(OR(Reestr!$E57="",Reestr!$H57=""),"",ROUND(IF((MAX(0,MIN(Reestr!$G57,(YEAR(H$7)-YEAR(Reestr!$I57))*12+MONTH(H$7)-MONTH(Reestr!$I57)+1)))&gt;=Reestr!$G57,Reestr!$E57-Reestr!$F57,ROUND((MAX(0,MIN(Reestr!$G57,(YEAR(H$7)-YEAR(Reestr!$I57))*12+MONTH(H$7)-MONTH(Reestr!$I57)+1)))*(Reestr!$E57-Reestr!$F57)/Reestr!$G57,2))-IF((MAX(0,MIN(Reestr!$G57,(YEAR(H$7)-YEAR(Reestr!$I57))*12+MONTH(H$7)-MONTH(Reestr!$I57)+1-1)))&gt;=Reestr!$G57,Reestr!$E57-Reestr!$F57,ROUND((MAX(0,MIN(Reestr!$G57,(YEAR(H$7)-YEAR(Reestr!$I57))*12+MONTH(H$7)-MONTH(Reestr!$I57)+1-1)))*(Reestr!$E57-Reestr!$F57)/Reestr!$G57,2)),2))</f>
        <v/>
      </c>
      <c r="I59" s="13" t="str">
        <f aca="false">IF(OR(Reestr!$E57="",Reestr!$H57=""),"",ROUND(IF((MAX(0,MIN(Reestr!$G57,(YEAR(I$7)-YEAR(Reestr!$I57))*12+MONTH(I$7)-MONTH(Reestr!$I57)+1)))&gt;=Reestr!$G57,Reestr!$E57-Reestr!$F57,ROUND((MAX(0,MIN(Reestr!$G57,(YEAR(I$7)-YEAR(Reestr!$I57))*12+MONTH(I$7)-MONTH(Reestr!$I57)+1)))*(Reestr!$E57-Reestr!$F57)/Reestr!$G57,2))-IF((MAX(0,MIN(Reestr!$G57,(YEAR(I$7)-YEAR(Reestr!$I57))*12+MONTH(I$7)-MONTH(Reestr!$I57)+1-1)))&gt;=Reestr!$G57,Reestr!$E57-Reestr!$F57,ROUND((MAX(0,MIN(Reestr!$G57,(YEAR(I$7)-YEAR(Reestr!$I57))*12+MONTH(I$7)-MONTH(Reestr!$I57)+1-1)))*(Reestr!$E57-Reestr!$F57)/Reestr!$G57,2)),2))</f>
        <v/>
      </c>
      <c r="J59" s="13" t="str">
        <f aca="false">IF(OR(Reestr!$E57="",Reestr!$H57=""),"",ROUND(IF((MAX(0,MIN(Reestr!$G57,(YEAR(J$7)-YEAR(Reestr!$I57))*12+MONTH(J$7)-MONTH(Reestr!$I57)+1)))&gt;=Reestr!$G57,Reestr!$E57-Reestr!$F57,ROUND((MAX(0,MIN(Reestr!$G57,(YEAR(J$7)-YEAR(Reestr!$I57))*12+MONTH(J$7)-MONTH(Reestr!$I57)+1)))*(Reestr!$E57-Reestr!$F57)/Reestr!$G57,2))-IF((MAX(0,MIN(Reestr!$G57,(YEAR(J$7)-YEAR(Reestr!$I57))*12+MONTH(J$7)-MONTH(Reestr!$I57)+1-1)))&gt;=Reestr!$G57,Reestr!$E57-Reestr!$F57,ROUND((MAX(0,MIN(Reestr!$G57,(YEAR(J$7)-YEAR(Reestr!$I57))*12+MONTH(J$7)-MONTH(Reestr!$I57)+1-1)))*(Reestr!$E57-Reestr!$F57)/Reestr!$G57,2)),2))</f>
        <v/>
      </c>
      <c r="K59" s="13" t="str">
        <f aca="false">IF(OR(Reestr!$E57="",Reestr!$H57=""),"",ROUND(IF((MAX(0,MIN(Reestr!$G57,(YEAR(K$7)-YEAR(Reestr!$I57))*12+MONTH(K$7)-MONTH(Reestr!$I57)+1)))&gt;=Reestr!$G57,Reestr!$E57-Reestr!$F57,ROUND((MAX(0,MIN(Reestr!$G57,(YEAR(K$7)-YEAR(Reestr!$I57))*12+MONTH(K$7)-MONTH(Reestr!$I57)+1)))*(Reestr!$E57-Reestr!$F57)/Reestr!$G57,2))-IF((MAX(0,MIN(Reestr!$G57,(YEAR(K$7)-YEAR(Reestr!$I57))*12+MONTH(K$7)-MONTH(Reestr!$I57)+1-1)))&gt;=Reestr!$G57,Reestr!$E57-Reestr!$F57,ROUND((MAX(0,MIN(Reestr!$G57,(YEAR(K$7)-YEAR(Reestr!$I57))*12+MONTH(K$7)-MONTH(Reestr!$I57)+1-1)))*(Reestr!$E57-Reestr!$F57)/Reestr!$G57,2)),2))</f>
        <v/>
      </c>
      <c r="L59" s="13" t="str">
        <f aca="false">IF(OR(Reestr!$E57="",Reestr!$H57=""),"",ROUND(IF((MAX(0,MIN(Reestr!$G57,(YEAR(L$7)-YEAR(Reestr!$I57))*12+MONTH(L$7)-MONTH(Reestr!$I57)+1)))&gt;=Reestr!$G57,Reestr!$E57-Reestr!$F57,ROUND((MAX(0,MIN(Reestr!$G57,(YEAR(L$7)-YEAR(Reestr!$I57))*12+MONTH(L$7)-MONTH(Reestr!$I57)+1)))*(Reestr!$E57-Reestr!$F57)/Reestr!$G57,2))-IF((MAX(0,MIN(Reestr!$G57,(YEAR(L$7)-YEAR(Reestr!$I57))*12+MONTH(L$7)-MONTH(Reestr!$I57)+1-1)))&gt;=Reestr!$G57,Reestr!$E57-Reestr!$F57,ROUND((MAX(0,MIN(Reestr!$G57,(YEAR(L$7)-YEAR(Reestr!$I57))*12+MONTH(L$7)-MONTH(Reestr!$I57)+1-1)))*(Reestr!$E57-Reestr!$F57)/Reestr!$G57,2)),2))</f>
        <v/>
      </c>
      <c r="M59" s="13" t="str">
        <f aca="false">IF(OR(Reestr!$E57="",Reestr!$H57=""),"",ROUND(IF((MAX(0,MIN(Reestr!$G57,(YEAR(M$7)-YEAR(Reestr!$I57))*12+MONTH(M$7)-MONTH(Reestr!$I57)+1)))&gt;=Reestr!$G57,Reestr!$E57-Reestr!$F57,ROUND((MAX(0,MIN(Reestr!$G57,(YEAR(M$7)-YEAR(Reestr!$I57))*12+MONTH(M$7)-MONTH(Reestr!$I57)+1)))*(Reestr!$E57-Reestr!$F57)/Reestr!$G57,2))-IF((MAX(0,MIN(Reestr!$G57,(YEAR(M$7)-YEAR(Reestr!$I57))*12+MONTH(M$7)-MONTH(Reestr!$I57)+1-1)))&gt;=Reestr!$G57,Reestr!$E57-Reestr!$F57,ROUND((MAX(0,MIN(Reestr!$G57,(YEAR(M$7)-YEAR(Reestr!$I57))*12+MONTH(M$7)-MONTH(Reestr!$I57)+1-1)))*(Reestr!$E57-Reestr!$F57)/Reestr!$G57,2)),2))</f>
        <v/>
      </c>
      <c r="N59" s="13" t="str">
        <f aca="false">IF(OR(Reestr!$E57="",Reestr!$H57=""),"",ROUND(IF((MAX(0,MIN(Reestr!$G57,(YEAR(N$7)-YEAR(Reestr!$I57))*12+MONTH(N$7)-MONTH(Reestr!$I57)+1)))&gt;=Reestr!$G57,Reestr!$E57-Reestr!$F57,ROUND((MAX(0,MIN(Reestr!$G57,(YEAR(N$7)-YEAR(Reestr!$I57))*12+MONTH(N$7)-MONTH(Reestr!$I57)+1)))*(Reestr!$E57-Reestr!$F57)/Reestr!$G57,2))-IF((MAX(0,MIN(Reestr!$G57,(YEAR(N$7)-YEAR(Reestr!$I57))*12+MONTH(N$7)-MONTH(Reestr!$I57)+1-1)))&gt;=Reestr!$G57,Reestr!$E57-Reestr!$F57,ROUND((MAX(0,MIN(Reestr!$G57,(YEAR(N$7)-YEAR(Reestr!$I57))*12+MONTH(N$7)-MONTH(Reestr!$I57)+1-1)))*(Reestr!$E57-Reestr!$F57)/Reestr!$G57,2)),2))</f>
        <v/>
      </c>
      <c r="O59" s="29" t="str">
        <f aca="false">IF(B59="","",SUM(C59:N59))</f>
        <v/>
      </c>
    </row>
    <row r="60" customFormat="false" ht="15" hidden="false" customHeight="false" outlineLevel="0" collapsed="false">
      <c r="A60" s="23" t="str">
        <f aca="false">Reestr!A58</f>
        <v/>
      </c>
      <c r="B60" s="5" t="str">
        <f aca="false">IF(Reestr!B58="","",Reestr!B58)</f>
        <v/>
      </c>
      <c r="C60" s="13" t="str">
        <f aca="false">IF(OR(Reestr!$E58="",Reestr!$H58=""),"",ROUND(IF((MAX(0,MIN(Reestr!$G58,(YEAR(C$7)-YEAR(Reestr!$I58))*12+MONTH(C$7)-MONTH(Reestr!$I58)+1)))&gt;=Reestr!$G58,Reestr!$E58-Reestr!$F58,ROUND((MAX(0,MIN(Reestr!$G58,(YEAR(C$7)-YEAR(Reestr!$I58))*12+MONTH(C$7)-MONTH(Reestr!$I58)+1)))*(Reestr!$E58-Reestr!$F58)/Reestr!$G58,2))-IF((MAX(0,MIN(Reestr!$G58,(YEAR(C$7)-YEAR(Reestr!$I58))*12+MONTH(C$7)-MONTH(Reestr!$I58)+1-1)))&gt;=Reestr!$G58,Reestr!$E58-Reestr!$F58,ROUND((MAX(0,MIN(Reestr!$G58,(YEAR(C$7)-YEAR(Reestr!$I58))*12+MONTH(C$7)-MONTH(Reestr!$I58)+1-1)))*(Reestr!$E58-Reestr!$F58)/Reestr!$G58,2)),2))</f>
        <v/>
      </c>
      <c r="D60" s="13" t="str">
        <f aca="false">IF(OR(Reestr!$E58="",Reestr!$H58=""),"",ROUND(IF((MAX(0,MIN(Reestr!$G58,(YEAR(D$7)-YEAR(Reestr!$I58))*12+MONTH(D$7)-MONTH(Reestr!$I58)+1)))&gt;=Reestr!$G58,Reestr!$E58-Reestr!$F58,ROUND((MAX(0,MIN(Reestr!$G58,(YEAR(D$7)-YEAR(Reestr!$I58))*12+MONTH(D$7)-MONTH(Reestr!$I58)+1)))*(Reestr!$E58-Reestr!$F58)/Reestr!$G58,2))-IF((MAX(0,MIN(Reestr!$G58,(YEAR(D$7)-YEAR(Reestr!$I58))*12+MONTH(D$7)-MONTH(Reestr!$I58)+1-1)))&gt;=Reestr!$G58,Reestr!$E58-Reestr!$F58,ROUND((MAX(0,MIN(Reestr!$G58,(YEAR(D$7)-YEAR(Reestr!$I58))*12+MONTH(D$7)-MONTH(Reestr!$I58)+1-1)))*(Reestr!$E58-Reestr!$F58)/Reestr!$G58,2)),2))</f>
        <v/>
      </c>
      <c r="E60" s="13" t="str">
        <f aca="false">IF(OR(Reestr!$E58="",Reestr!$H58=""),"",ROUND(IF((MAX(0,MIN(Reestr!$G58,(YEAR(E$7)-YEAR(Reestr!$I58))*12+MONTH(E$7)-MONTH(Reestr!$I58)+1)))&gt;=Reestr!$G58,Reestr!$E58-Reestr!$F58,ROUND((MAX(0,MIN(Reestr!$G58,(YEAR(E$7)-YEAR(Reestr!$I58))*12+MONTH(E$7)-MONTH(Reestr!$I58)+1)))*(Reestr!$E58-Reestr!$F58)/Reestr!$G58,2))-IF((MAX(0,MIN(Reestr!$G58,(YEAR(E$7)-YEAR(Reestr!$I58))*12+MONTH(E$7)-MONTH(Reestr!$I58)+1-1)))&gt;=Reestr!$G58,Reestr!$E58-Reestr!$F58,ROUND((MAX(0,MIN(Reestr!$G58,(YEAR(E$7)-YEAR(Reestr!$I58))*12+MONTH(E$7)-MONTH(Reestr!$I58)+1-1)))*(Reestr!$E58-Reestr!$F58)/Reestr!$G58,2)),2))</f>
        <v/>
      </c>
      <c r="F60" s="13" t="str">
        <f aca="false">IF(OR(Reestr!$E58="",Reestr!$H58=""),"",ROUND(IF((MAX(0,MIN(Reestr!$G58,(YEAR(F$7)-YEAR(Reestr!$I58))*12+MONTH(F$7)-MONTH(Reestr!$I58)+1)))&gt;=Reestr!$G58,Reestr!$E58-Reestr!$F58,ROUND((MAX(0,MIN(Reestr!$G58,(YEAR(F$7)-YEAR(Reestr!$I58))*12+MONTH(F$7)-MONTH(Reestr!$I58)+1)))*(Reestr!$E58-Reestr!$F58)/Reestr!$G58,2))-IF((MAX(0,MIN(Reestr!$G58,(YEAR(F$7)-YEAR(Reestr!$I58))*12+MONTH(F$7)-MONTH(Reestr!$I58)+1-1)))&gt;=Reestr!$G58,Reestr!$E58-Reestr!$F58,ROUND((MAX(0,MIN(Reestr!$G58,(YEAR(F$7)-YEAR(Reestr!$I58))*12+MONTH(F$7)-MONTH(Reestr!$I58)+1-1)))*(Reestr!$E58-Reestr!$F58)/Reestr!$G58,2)),2))</f>
        <v/>
      </c>
      <c r="G60" s="13" t="str">
        <f aca="false">IF(OR(Reestr!$E58="",Reestr!$H58=""),"",ROUND(IF((MAX(0,MIN(Reestr!$G58,(YEAR(G$7)-YEAR(Reestr!$I58))*12+MONTH(G$7)-MONTH(Reestr!$I58)+1)))&gt;=Reestr!$G58,Reestr!$E58-Reestr!$F58,ROUND((MAX(0,MIN(Reestr!$G58,(YEAR(G$7)-YEAR(Reestr!$I58))*12+MONTH(G$7)-MONTH(Reestr!$I58)+1)))*(Reestr!$E58-Reestr!$F58)/Reestr!$G58,2))-IF((MAX(0,MIN(Reestr!$G58,(YEAR(G$7)-YEAR(Reestr!$I58))*12+MONTH(G$7)-MONTH(Reestr!$I58)+1-1)))&gt;=Reestr!$G58,Reestr!$E58-Reestr!$F58,ROUND((MAX(0,MIN(Reestr!$G58,(YEAR(G$7)-YEAR(Reestr!$I58))*12+MONTH(G$7)-MONTH(Reestr!$I58)+1-1)))*(Reestr!$E58-Reestr!$F58)/Reestr!$G58,2)),2))</f>
        <v/>
      </c>
      <c r="H60" s="13" t="str">
        <f aca="false">IF(OR(Reestr!$E58="",Reestr!$H58=""),"",ROUND(IF((MAX(0,MIN(Reestr!$G58,(YEAR(H$7)-YEAR(Reestr!$I58))*12+MONTH(H$7)-MONTH(Reestr!$I58)+1)))&gt;=Reestr!$G58,Reestr!$E58-Reestr!$F58,ROUND((MAX(0,MIN(Reestr!$G58,(YEAR(H$7)-YEAR(Reestr!$I58))*12+MONTH(H$7)-MONTH(Reestr!$I58)+1)))*(Reestr!$E58-Reestr!$F58)/Reestr!$G58,2))-IF((MAX(0,MIN(Reestr!$G58,(YEAR(H$7)-YEAR(Reestr!$I58))*12+MONTH(H$7)-MONTH(Reestr!$I58)+1-1)))&gt;=Reestr!$G58,Reestr!$E58-Reestr!$F58,ROUND((MAX(0,MIN(Reestr!$G58,(YEAR(H$7)-YEAR(Reestr!$I58))*12+MONTH(H$7)-MONTH(Reestr!$I58)+1-1)))*(Reestr!$E58-Reestr!$F58)/Reestr!$G58,2)),2))</f>
        <v/>
      </c>
      <c r="I60" s="13" t="str">
        <f aca="false">IF(OR(Reestr!$E58="",Reestr!$H58=""),"",ROUND(IF((MAX(0,MIN(Reestr!$G58,(YEAR(I$7)-YEAR(Reestr!$I58))*12+MONTH(I$7)-MONTH(Reestr!$I58)+1)))&gt;=Reestr!$G58,Reestr!$E58-Reestr!$F58,ROUND((MAX(0,MIN(Reestr!$G58,(YEAR(I$7)-YEAR(Reestr!$I58))*12+MONTH(I$7)-MONTH(Reestr!$I58)+1)))*(Reestr!$E58-Reestr!$F58)/Reestr!$G58,2))-IF((MAX(0,MIN(Reestr!$G58,(YEAR(I$7)-YEAR(Reestr!$I58))*12+MONTH(I$7)-MONTH(Reestr!$I58)+1-1)))&gt;=Reestr!$G58,Reestr!$E58-Reestr!$F58,ROUND((MAX(0,MIN(Reestr!$G58,(YEAR(I$7)-YEAR(Reestr!$I58))*12+MONTH(I$7)-MONTH(Reestr!$I58)+1-1)))*(Reestr!$E58-Reestr!$F58)/Reestr!$G58,2)),2))</f>
        <v/>
      </c>
      <c r="J60" s="13" t="str">
        <f aca="false">IF(OR(Reestr!$E58="",Reestr!$H58=""),"",ROUND(IF((MAX(0,MIN(Reestr!$G58,(YEAR(J$7)-YEAR(Reestr!$I58))*12+MONTH(J$7)-MONTH(Reestr!$I58)+1)))&gt;=Reestr!$G58,Reestr!$E58-Reestr!$F58,ROUND((MAX(0,MIN(Reestr!$G58,(YEAR(J$7)-YEAR(Reestr!$I58))*12+MONTH(J$7)-MONTH(Reestr!$I58)+1)))*(Reestr!$E58-Reestr!$F58)/Reestr!$G58,2))-IF((MAX(0,MIN(Reestr!$G58,(YEAR(J$7)-YEAR(Reestr!$I58))*12+MONTH(J$7)-MONTH(Reestr!$I58)+1-1)))&gt;=Reestr!$G58,Reestr!$E58-Reestr!$F58,ROUND((MAX(0,MIN(Reestr!$G58,(YEAR(J$7)-YEAR(Reestr!$I58))*12+MONTH(J$7)-MONTH(Reestr!$I58)+1-1)))*(Reestr!$E58-Reestr!$F58)/Reestr!$G58,2)),2))</f>
        <v/>
      </c>
      <c r="K60" s="13" t="str">
        <f aca="false">IF(OR(Reestr!$E58="",Reestr!$H58=""),"",ROUND(IF((MAX(0,MIN(Reestr!$G58,(YEAR(K$7)-YEAR(Reestr!$I58))*12+MONTH(K$7)-MONTH(Reestr!$I58)+1)))&gt;=Reestr!$G58,Reestr!$E58-Reestr!$F58,ROUND((MAX(0,MIN(Reestr!$G58,(YEAR(K$7)-YEAR(Reestr!$I58))*12+MONTH(K$7)-MONTH(Reestr!$I58)+1)))*(Reestr!$E58-Reestr!$F58)/Reestr!$G58,2))-IF((MAX(0,MIN(Reestr!$G58,(YEAR(K$7)-YEAR(Reestr!$I58))*12+MONTH(K$7)-MONTH(Reestr!$I58)+1-1)))&gt;=Reestr!$G58,Reestr!$E58-Reestr!$F58,ROUND((MAX(0,MIN(Reestr!$G58,(YEAR(K$7)-YEAR(Reestr!$I58))*12+MONTH(K$7)-MONTH(Reestr!$I58)+1-1)))*(Reestr!$E58-Reestr!$F58)/Reestr!$G58,2)),2))</f>
        <v/>
      </c>
      <c r="L60" s="13" t="str">
        <f aca="false">IF(OR(Reestr!$E58="",Reestr!$H58=""),"",ROUND(IF((MAX(0,MIN(Reestr!$G58,(YEAR(L$7)-YEAR(Reestr!$I58))*12+MONTH(L$7)-MONTH(Reestr!$I58)+1)))&gt;=Reestr!$G58,Reestr!$E58-Reestr!$F58,ROUND((MAX(0,MIN(Reestr!$G58,(YEAR(L$7)-YEAR(Reestr!$I58))*12+MONTH(L$7)-MONTH(Reestr!$I58)+1)))*(Reestr!$E58-Reestr!$F58)/Reestr!$G58,2))-IF((MAX(0,MIN(Reestr!$G58,(YEAR(L$7)-YEAR(Reestr!$I58))*12+MONTH(L$7)-MONTH(Reestr!$I58)+1-1)))&gt;=Reestr!$G58,Reestr!$E58-Reestr!$F58,ROUND((MAX(0,MIN(Reestr!$G58,(YEAR(L$7)-YEAR(Reestr!$I58))*12+MONTH(L$7)-MONTH(Reestr!$I58)+1-1)))*(Reestr!$E58-Reestr!$F58)/Reestr!$G58,2)),2))</f>
        <v/>
      </c>
      <c r="M60" s="13" t="str">
        <f aca="false">IF(OR(Reestr!$E58="",Reestr!$H58=""),"",ROUND(IF((MAX(0,MIN(Reestr!$G58,(YEAR(M$7)-YEAR(Reestr!$I58))*12+MONTH(M$7)-MONTH(Reestr!$I58)+1)))&gt;=Reestr!$G58,Reestr!$E58-Reestr!$F58,ROUND((MAX(0,MIN(Reestr!$G58,(YEAR(M$7)-YEAR(Reestr!$I58))*12+MONTH(M$7)-MONTH(Reestr!$I58)+1)))*(Reestr!$E58-Reestr!$F58)/Reestr!$G58,2))-IF((MAX(0,MIN(Reestr!$G58,(YEAR(M$7)-YEAR(Reestr!$I58))*12+MONTH(M$7)-MONTH(Reestr!$I58)+1-1)))&gt;=Reestr!$G58,Reestr!$E58-Reestr!$F58,ROUND((MAX(0,MIN(Reestr!$G58,(YEAR(M$7)-YEAR(Reestr!$I58))*12+MONTH(M$7)-MONTH(Reestr!$I58)+1-1)))*(Reestr!$E58-Reestr!$F58)/Reestr!$G58,2)),2))</f>
        <v/>
      </c>
      <c r="N60" s="13" t="str">
        <f aca="false">IF(OR(Reestr!$E58="",Reestr!$H58=""),"",ROUND(IF((MAX(0,MIN(Reestr!$G58,(YEAR(N$7)-YEAR(Reestr!$I58))*12+MONTH(N$7)-MONTH(Reestr!$I58)+1)))&gt;=Reestr!$G58,Reestr!$E58-Reestr!$F58,ROUND((MAX(0,MIN(Reestr!$G58,(YEAR(N$7)-YEAR(Reestr!$I58))*12+MONTH(N$7)-MONTH(Reestr!$I58)+1)))*(Reestr!$E58-Reestr!$F58)/Reestr!$G58,2))-IF((MAX(0,MIN(Reestr!$G58,(YEAR(N$7)-YEAR(Reestr!$I58))*12+MONTH(N$7)-MONTH(Reestr!$I58)+1-1)))&gt;=Reestr!$G58,Reestr!$E58-Reestr!$F58,ROUND((MAX(0,MIN(Reestr!$G58,(YEAR(N$7)-YEAR(Reestr!$I58))*12+MONTH(N$7)-MONTH(Reestr!$I58)+1-1)))*(Reestr!$E58-Reestr!$F58)/Reestr!$G58,2)),2))</f>
        <v/>
      </c>
      <c r="O60" s="29" t="str">
        <f aca="false">IF(B60="","",SUM(C60:N60))</f>
        <v/>
      </c>
    </row>
    <row r="61" customFormat="false" ht="15" hidden="false" customHeight="false" outlineLevel="0" collapsed="false">
      <c r="A61" s="23" t="str">
        <f aca="false">Reestr!A59</f>
        <v/>
      </c>
      <c r="B61" s="5" t="str">
        <f aca="false">IF(Reestr!B59="","",Reestr!B59)</f>
        <v/>
      </c>
      <c r="C61" s="13" t="str">
        <f aca="false">IF(OR(Reestr!$E59="",Reestr!$H59=""),"",ROUND(IF((MAX(0,MIN(Reestr!$G59,(YEAR(C$7)-YEAR(Reestr!$I59))*12+MONTH(C$7)-MONTH(Reestr!$I59)+1)))&gt;=Reestr!$G59,Reestr!$E59-Reestr!$F59,ROUND((MAX(0,MIN(Reestr!$G59,(YEAR(C$7)-YEAR(Reestr!$I59))*12+MONTH(C$7)-MONTH(Reestr!$I59)+1)))*(Reestr!$E59-Reestr!$F59)/Reestr!$G59,2))-IF((MAX(0,MIN(Reestr!$G59,(YEAR(C$7)-YEAR(Reestr!$I59))*12+MONTH(C$7)-MONTH(Reestr!$I59)+1-1)))&gt;=Reestr!$G59,Reestr!$E59-Reestr!$F59,ROUND((MAX(0,MIN(Reestr!$G59,(YEAR(C$7)-YEAR(Reestr!$I59))*12+MONTH(C$7)-MONTH(Reestr!$I59)+1-1)))*(Reestr!$E59-Reestr!$F59)/Reestr!$G59,2)),2))</f>
        <v/>
      </c>
      <c r="D61" s="13" t="str">
        <f aca="false">IF(OR(Reestr!$E59="",Reestr!$H59=""),"",ROUND(IF((MAX(0,MIN(Reestr!$G59,(YEAR(D$7)-YEAR(Reestr!$I59))*12+MONTH(D$7)-MONTH(Reestr!$I59)+1)))&gt;=Reestr!$G59,Reestr!$E59-Reestr!$F59,ROUND((MAX(0,MIN(Reestr!$G59,(YEAR(D$7)-YEAR(Reestr!$I59))*12+MONTH(D$7)-MONTH(Reestr!$I59)+1)))*(Reestr!$E59-Reestr!$F59)/Reestr!$G59,2))-IF((MAX(0,MIN(Reestr!$G59,(YEAR(D$7)-YEAR(Reestr!$I59))*12+MONTH(D$7)-MONTH(Reestr!$I59)+1-1)))&gt;=Reestr!$G59,Reestr!$E59-Reestr!$F59,ROUND((MAX(0,MIN(Reestr!$G59,(YEAR(D$7)-YEAR(Reestr!$I59))*12+MONTH(D$7)-MONTH(Reestr!$I59)+1-1)))*(Reestr!$E59-Reestr!$F59)/Reestr!$G59,2)),2))</f>
        <v/>
      </c>
      <c r="E61" s="13" t="str">
        <f aca="false">IF(OR(Reestr!$E59="",Reestr!$H59=""),"",ROUND(IF((MAX(0,MIN(Reestr!$G59,(YEAR(E$7)-YEAR(Reestr!$I59))*12+MONTH(E$7)-MONTH(Reestr!$I59)+1)))&gt;=Reestr!$G59,Reestr!$E59-Reestr!$F59,ROUND((MAX(0,MIN(Reestr!$G59,(YEAR(E$7)-YEAR(Reestr!$I59))*12+MONTH(E$7)-MONTH(Reestr!$I59)+1)))*(Reestr!$E59-Reestr!$F59)/Reestr!$G59,2))-IF((MAX(0,MIN(Reestr!$G59,(YEAR(E$7)-YEAR(Reestr!$I59))*12+MONTH(E$7)-MONTH(Reestr!$I59)+1-1)))&gt;=Reestr!$G59,Reestr!$E59-Reestr!$F59,ROUND((MAX(0,MIN(Reestr!$G59,(YEAR(E$7)-YEAR(Reestr!$I59))*12+MONTH(E$7)-MONTH(Reestr!$I59)+1-1)))*(Reestr!$E59-Reestr!$F59)/Reestr!$G59,2)),2))</f>
        <v/>
      </c>
      <c r="F61" s="13" t="str">
        <f aca="false">IF(OR(Reestr!$E59="",Reestr!$H59=""),"",ROUND(IF((MAX(0,MIN(Reestr!$G59,(YEAR(F$7)-YEAR(Reestr!$I59))*12+MONTH(F$7)-MONTH(Reestr!$I59)+1)))&gt;=Reestr!$G59,Reestr!$E59-Reestr!$F59,ROUND((MAX(0,MIN(Reestr!$G59,(YEAR(F$7)-YEAR(Reestr!$I59))*12+MONTH(F$7)-MONTH(Reestr!$I59)+1)))*(Reestr!$E59-Reestr!$F59)/Reestr!$G59,2))-IF((MAX(0,MIN(Reestr!$G59,(YEAR(F$7)-YEAR(Reestr!$I59))*12+MONTH(F$7)-MONTH(Reestr!$I59)+1-1)))&gt;=Reestr!$G59,Reestr!$E59-Reestr!$F59,ROUND((MAX(0,MIN(Reestr!$G59,(YEAR(F$7)-YEAR(Reestr!$I59))*12+MONTH(F$7)-MONTH(Reestr!$I59)+1-1)))*(Reestr!$E59-Reestr!$F59)/Reestr!$G59,2)),2))</f>
        <v/>
      </c>
      <c r="G61" s="13" t="str">
        <f aca="false">IF(OR(Reestr!$E59="",Reestr!$H59=""),"",ROUND(IF((MAX(0,MIN(Reestr!$G59,(YEAR(G$7)-YEAR(Reestr!$I59))*12+MONTH(G$7)-MONTH(Reestr!$I59)+1)))&gt;=Reestr!$G59,Reestr!$E59-Reestr!$F59,ROUND((MAX(0,MIN(Reestr!$G59,(YEAR(G$7)-YEAR(Reestr!$I59))*12+MONTH(G$7)-MONTH(Reestr!$I59)+1)))*(Reestr!$E59-Reestr!$F59)/Reestr!$G59,2))-IF((MAX(0,MIN(Reestr!$G59,(YEAR(G$7)-YEAR(Reestr!$I59))*12+MONTH(G$7)-MONTH(Reestr!$I59)+1-1)))&gt;=Reestr!$G59,Reestr!$E59-Reestr!$F59,ROUND((MAX(0,MIN(Reestr!$G59,(YEAR(G$7)-YEAR(Reestr!$I59))*12+MONTH(G$7)-MONTH(Reestr!$I59)+1-1)))*(Reestr!$E59-Reestr!$F59)/Reestr!$G59,2)),2))</f>
        <v/>
      </c>
      <c r="H61" s="13" t="str">
        <f aca="false">IF(OR(Reestr!$E59="",Reestr!$H59=""),"",ROUND(IF((MAX(0,MIN(Reestr!$G59,(YEAR(H$7)-YEAR(Reestr!$I59))*12+MONTH(H$7)-MONTH(Reestr!$I59)+1)))&gt;=Reestr!$G59,Reestr!$E59-Reestr!$F59,ROUND((MAX(0,MIN(Reestr!$G59,(YEAR(H$7)-YEAR(Reestr!$I59))*12+MONTH(H$7)-MONTH(Reestr!$I59)+1)))*(Reestr!$E59-Reestr!$F59)/Reestr!$G59,2))-IF((MAX(0,MIN(Reestr!$G59,(YEAR(H$7)-YEAR(Reestr!$I59))*12+MONTH(H$7)-MONTH(Reestr!$I59)+1-1)))&gt;=Reestr!$G59,Reestr!$E59-Reestr!$F59,ROUND((MAX(0,MIN(Reestr!$G59,(YEAR(H$7)-YEAR(Reestr!$I59))*12+MONTH(H$7)-MONTH(Reestr!$I59)+1-1)))*(Reestr!$E59-Reestr!$F59)/Reestr!$G59,2)),2))</f>
        <v/>
      </c>
      <c r="I61" s="13" t="str">
        <f aca="false">IF(OR(Reestr!$E59="",Reestr!$H59=""),"",ROUND(IF((MAX(0,MIN(Reestr!$G59,(YEAR(I$7)-YEAR(Reestr!$I59))*12+MONTH(I$7)-MONTH(Reestr!$I59)+1)))&gt;=Reestr!$G59,Reestr!$E59-Reestr!$F59,ROUND((MAX(0,MIN(Reestr!$G59,(YEAR(I$7)-YEAR(Reestr!$I59))*12+MONTH(I$7)-MONTH(Reestr!$I59)+1)))*(Reestr!$E59-Reestr!$F59)/Reestr!$G59,2))-IF((MAX(0,MIN(Reestr!$G59,(YEAR(I$7)-YEAR(Reestr!$I59))*12+MONTH(I$7)-MONTH(Reestr!$I59)+1-1)))&gt;=Reestr!$G59,Reestr!$E59-Reestr!$F59,ROUND((MAX(0,MIN(Reestr!$G59,(YEAR(I$7)-YEAR(Reestr!$I59))*12+MONTH(I$7)-MONTH(Reestr!$I59)+1-1)))*(Reestr!$E59-Reestr!$F59)/Reestr!$G59,2)),2))</f>
        <v/>
      </c>
      <c r="J61" s="13" t="str">
        <f aca="false">IF(OR(Reestr!$E59="",Reestr!$H59=""),"",ROUND(IF((MAX(0,MIN(Reestr!$G59,(YEAR(J$7)-YEAR(Reestr!$I59))*12+MONTH(J$7)-MONTH(Reestr!$I59)+1)))&gt;=Reestr!$G59,Reestr!$E59-Reestr!$F59,ROUND((MAX(0,MIN(Reestr!$G59,(YEAR(J$7)-YEAR(Reestr!$I59))*12+MONTH(J$7)-MONTH(Reestr!$I59)+1)))*(Reestr!$E59-Reestr!$F59)/Reestr!$G59,2))-IF((MAX(0,MIN(Reestr!$G59,(YEAR(J$7)-YEAR(Reestr!$I59))*12+MONTH(J$7)-MONTH(Reestr!$I59)+1-1)))&gt;=Reestr!$G59,Reestr!$E59-Reestr!$F59,ROUND((MAX(0,MIN(Reestr!$G59,(YEAR(J$7)-YEAR(Reestr!$I59))*12+MONTH(J$7)-MONTH(Reestr!$I59)+1-1)))*(Reestr!$E59-Reestr!$F59)/Reestr!$G59,2)),2))</f>
        <v/>
      </c>
      <c r="K61" s="13" t="str">
        <f aca="false">IF(OR(Reestr!$E59="",Reestr!$H59=""),"",ROUND(IF((MAX(0,MIN(Reestr!$G59,(YEAR(K$7)-YEAR(Reestr!$I59))*12+MONTH(K$7)-MONTH(Reestr!$I59)+1)))&gt;=Reestr!$G59,Reestr!$E59-Reestr!$F59,ROUND((MAX(0,MIN(Reestr!$G59,(YEAR(K$7)-YEAR(Reestr!$I59))*12+MONTH(K$7)-MONTH(Reestr!$I59)+1)))*(Reestr!$E59-Reestr!$F59)/Reestr!$G59,2))-IF((MAX(0,MIN(Reestr!$G59,(YEAR(K$7)-YEAR(Reestr!$I59))*12+MONTH(K$7)-MONTH(Reestr!$I59)+1-1)))&gt;=Reestr!$G59,Reestr!$E59-Reestr!$F59,ROUND((MAX(0,MIN(Reestr!$G59,(YEAR(K$7)-YEAR(Reestr!$I59))*12+MONTH(K$7)-MONTH(Reestr!$I59)+1-1)))*(Reestr!$E59-Reestr!$F59)/Reestr!$G59,2)),2))</f>
        <v/>
      </c>
      <c r="L61" s="13" t="str">
        <f aca="false">IF(OR(Reestr!$E59="",Reestr!$H59=""),"",ROUND(IF((MAX(0,MIN(Reestr!$G59,(YEAR(L$7)-YEAR(Reestr!$I59))*12+MONTH(L$7)-MONTH(Reestr!$I59)+1)))&gt;=Reestr!$G59,Reestr!$E59-Reestr!$F59,ROUND((MAX(0,MIN(Reestr!$G59,(YEAR(L$7)-YEAR(Reestr!$I59))*12+MONTH(L$7)-MONTH(Reestr!$I59)+1)))*(Reestr!$E59-Reestr!$F59)/Reestr!$G59,2))-IF((MAX(0,MIN(Reestr!$G59,(YEAR(L$7)-YEAR(Reestr!$I59))*12+MONTH(L$7)-MONTH(Reestr!$I59)+1-1)))&gt;=Reestr!$G59,Reestr!$E59-Reestr!$F59,ROUND((MAX(0,MIN(Reestr!$G59,(YEAR(L$7)-YEAR(Reestr!$I59))*12+MONTH(L$7)-MONTH(Reestr!$I59)+1-1)))*(Reestr!$E59-Reestr!$F59)/Reestr!$G59,2)),2))</f>
        <v/>
      </c>
      <c r="M61" s="13" t="str">
        <f aca="false">IF(OR(Reestr!$E59="",Reestr!$H59=""),"",ROUND(IF((MAX(0,MIN(Reestr!$G59,(YEAR(M$7)-YEAR(Reestr!$I59))*12+MONTH(M$7)-MONTH(Reestr!$I59)+1)))&gt;=Reestr!$G59,Reestr!$E59-Reestr!$F59,ROUND((MAX(0,MIN(Reestr!$G59,(YEAR(M$7)-YEAR(Reestr!$I59))*12+MONTH(M$7)-MONTH(Reestr!$I59)+1)))*(Reestr!$E59-Reestr!$F59)/Reestr!$G59,2))-IF((MAX(0,MIN(Reestr!$G59,(YEAR(M$7)-YEAR(Reestr!$I59))*12+MONTH(M$7)-MONTH(Reestr!$I59)+1-1)))&gt;=Reestr!$G59,Reestr!$E59-Reestr!$F59,ROUND((MAX(0,MIN(Reestr!$G59,(YEAR(M$7)-YEAR(Reestr!$I59))*12+MONTH(M$7)-MONTH(Reestr!$I59)+1-1)))*(Reestr!$E59-Reestr!$F59)/Reestr!$G59,2)),2))</f>
        <v/>
      </c>
      <c r="N61" s="13" t="str">
        <f aca="false">IF(OR(Reestr!$E59="",Reestr!$H59=""),"",ROUND(IF((MAX(0,MIN(Reestr!$G59,(YEAR(N$7)-YEAR(Reestr!$I59))*12+MONTH(N$7)-MONTH(Reestr!$I59)+1)))&gt;=Reestr!$G59,Reestr!$E59-Reestr!$F59,ROUND((MAX(0,MIN(Reestr!$G59,(YEAR(N$7)-YEAR(Reestr!$I59))*12+MONTH(N$7)-MONTH(Reestr!$I59)+1)))*(Reestr!$E59-Reestr!$F59)/Reestr!$G59,2))-IF((MAX(0,MIN(Reestr!$G59,(YEAR(N$7)-YEAR(Reestr!$I59))*12+MONTH(N$7)-MONTH(Reestr!$I59)+1-1)))&gt;=Reestr!$G59,Reestr!$E59-Reestr!$F59,ROUND((MAX(0,MIN(Reestr!$G59,(YEAR(N$7)-YEAR(Reestr!$I59))*12+MONTH(N$7)-MONTH(Reestr!$I59)+1-1)))*(Reestr!$E59-Reestr!$F59)/Reestr!$G59,2)),2))</f>
        <v/>
      </c>
      <c r="O61" s="29" t="str">
        <f aca="false">IF(B61="","",SUM(C61:N61))</f>
        <v/>
      </c>
    </row>
    <row r="62" customFormat="false" ht="15" hidden="false" customHeight="false" outlineLevel="0" collapsed="false">
      <c r="A62" s="23" t="str">
        <f aca="false">Reestr!A60</f>
        <v/>
      </c>
      <c r="B62" s="5" t="str">
        <f aca="false">IF(Reestr!B60="","",Reestr!B60)</f>
        <v/>
      </c>
      <c r="C62" s="13" t="str">
        <f aca="false">IF(OR(Reestr!$E60="",Reestr!$H60=""),"",ROUND(IF((MAX(0,MIN(Reestr!$G60,(YEAR(C$7)-YEAR(Reestr!$I60))*12+MONTH(C$7)-MONTH(Reestr!$I60)+1)))&gt;=Reestr!$G60,Reestr!$E60-Reestr!$F60,ROUND((MAX(0,MIN(Reestr!$G60,(YEAR(C$7)-YEAR(Reestr!$I60))*12+MONTH(C$7)-MONTH(Reestr!$I60)+1)))*(Reestr!$E60-Reestr!$F60)/Reestr!$G60,2))-IF((MAX(0,MIN(Reestr!$G60,(YEAR(C$7)-YEAR(Reestr!$I60))*12+MONTH(C$7)-MONTH(Reestr!$I60)+1-1)))&gt;=Reestr!$G60,Reestr!$E60-Reestr!$F60,ROUND((MAX(0,MIN(Reestr!$G60,(YEAR(C$7)-YEAR(Reestr!$I60))*12+MONTH(C$7)-MONTH(Reestr!$I60)+1-1)))*(Reestr!$E60-Reestr!$F60)/Reestr!$G60,2)),2))</f>
        <v/>
      </c>
      <c r="D62" s="13" t="str">
        <f aca="false">IF(OR(Reestr!$E60="",Reestr!$H60=""),"",ROUND(IF((MAX(0,MIN(Reestr!$G60,(YEAR(D$7)-YEAR(Reestr!$I60))*12+MONTH(D$7)-MONTH(Reestr!$I60)+1)))&gt;=Reestr!$G60,Reestr!$E60-Reestr!$F60,ROUND((MAX(0,MIN(Reestr!$G60,(YEAR(D$7)-YEAR(Reestr!$I60))*12+MONTH(D$7)-MONTH(Reestr!$I60)+1)))*(Reestr!$E60-Reestr!$F60)/Reestr!$G60,2))-IF((MAX(0,MIN(Reestr!$G60,(YEAR(D$7)-YEAR(Reestr!$I60))*12+MONTH(D$7)-MONTH(Reestr!$I60)+1-1)))&gt;=Reestr!$G60,Reestr!$E60-Reestr!$F60,ROUND((MAX(0,MIN(Reestr!$G60,(YEAR(D$7)-YEAR(Reestr!$I60))*12+MONTH(D$7)-MONTH(Reestr!$I60)+1-1)))*(Reestr!$E60-Reestr!$F60)/Reestr!$G60,2)),2))</f>
        <v/>
      </c>
      <c r="E62" s="13" t="str">
        <f aca="false">IF(OR(Reestr!$E60="",Reestr!$H60=""),"",ROUND(IF((MAX(0,MIN(Reestr!$G60,(YEAR(E$7)-YEAR(Reestr!$I60))*12+MONTH(E$7)-MONTH(Reestr!$I60)+1)))&gt;=Reestr!$G60,Reestr!$E60-Reestr!$F60,ROUND((MAX(0,MIN(Reestr!$G60,(YEAR(E$7)-YEAR(Reestr!$I60))*12+MONTH(E$7)-MONTH(Reestr!$I60)+1)))*(Reestr!$E60-Reestr!$F60)/Reestr!$G60,2))-IF((MAX(0,MIN(Reestr!$G60,(YEAR(E$7)-YEAR(Reestr!$I60))*12+MONTH(E$7)-MONTH(Reestr!$I60)+1-1)))&gt;=Reestr!$G60,Reestr!$E60-Reestr!$F60,ROUND((MAX(0,MIN(Reestr!$G60,(YEAR(E$7)-YEAR(Reestr!$I60))*12+MONTH(E$7)-MONTH(Reestr!$I60)+1-1)))*(Reestr!$E60-Reestr!$F60)/Reestr!$G60,2)),2))</f>
        <v/>
      </c>
      <c r="F62" s="13" t="str">
        <f aca="false">IF(OR(Reestr!$E60="",Reestr!$H60=""),"",ROUND(IF((MAX(0,MIN(Reestr!$G60,(YEAR(F$7)-YEAR(Reestr!$I60))*12+MONTH(F$7)-MONTH(Reestr!$I60)+1)))&gt;=Reestr!$G60,Reestr!$E60-Reestr!$F60,ROUND((MAX(0,MIN(Reestr!$G60,(YEAR(F$7)-YEAR(Reestr!$I60))*12+MONTH(F$7)-MONTH(Reestr!$I60)+1)))*(Reestr!$E60-Reestr!$F60)/Reestr!$G60,2))-IF((MAX(0,MIN(Reestr!$G60,(YEAR(F$7)-YEAR(Reestr!$I60))*12+MONTH(F$7)-MONTH(Reestr!$I60)+1-1)))&gt;=Reestr!$G60,Reestr!$E60-Reestr!$F60,ROUND((MAX(0,MIN(Reestr!$G60,(YEAR(F$7)-YEAR(Reestr!$I60))*12+MONTH(F$7)-MONTH(Reestr!$I60)+1-1)))*(Reestr!$E60-Reestr!$F60)/Reestr!$G60,2)),2))</f>
        <v/>
      </c>
      <c r="G62" s="13" t="str">
        <f aca="false">IF(OR(Reestr!$E60="",Reestr!$H60=""),"",ROUND(IF((MAX(0,MIN(Reestr!$G60,(YEAR(G$7)-YEAR(Reestr!$I60))*12+MONTH(G$7)-MONTH(Reestr!$I60)+1)))&gt;=Reestr!$G60,Reestr!$E60-Reestr!$F60,ROUND((MAX(0,MIN(Reestr!$G60,(YEAR(G$7)-YEAR(Reestr!$I60))*12+MONTH(G$7)-MONTH(Reestr!$I60)+1)))*(Reestr!$E60-Reestr!$F60)/Reestr!$G60,2))-IF((MAX(0,MIN(Reestr!$G60,(YEAR(G$7)-YEAR(Reestr!$I60))*12+MONTH(G$7)-MONTH(Reestr!$I60)+1-1)))&gt;=Reestr!$G60,Reestr!$E60-Reestr!$F60,ROUND((MAX(0,MIN(Reestr!$G60,(YEAR(G$7)-YEAR(Reestr!$I60))*12+MONTH(G$7)-MONTH(Reestr!$I60)+1-1)))*(Reestr!$E60-Reestr!$F60)/Reestr!$G60,2)),2))</f>
        <v/>
      </c>
      <c r="H62" s="13" t="str">
        <f aca="false">IF(OR(Reestr!$E60="",Reestr!$H60=""),"",ROUND(IF((MAX(0,MIN(Reestr!$G60,(YEAR(H$7)-YEAR(Reestr!$I60))*12+MONTH(H$7)-MONTH(Reestr!$I60)+1)))&gt;=Reestr!$G60,Reestr!$E60-Reestr!$F60,ROUND((MAX(0,MIN(Reestr!$G60,(YEAR(H$7)-YEAR(Reestr!$I60))*12+MONTH(H$7)-MONTH(Reestr!$I60)+1)))*(Reestr!$E60-Reestr!$F60)/Reestr!$G60,2))-IF((MAX(0,MIN(Reestr!$G60,(YEAR(H$7)-YEAR(Reestr!$I60))*12+MONTH(H$7)-MONTH(Reestr!$I60)+1-1)))&gt;=Reestr!$G60,Reestr!$E60-Reestr!$F60,ROUND((MAX(0,MIN(Reestr!$G60,(YEAR(H$7)-YEAR(Reestr!$I60))*12+MONTH(H$7)-MONTH(Reestr!$I60)+1-1)))*(Reestr!$E60-Reestr!$F60)/Reestr!$G60,2)),2))</f>
        <v/>
      </c>
      <c r="I62" s="13" t="str">
        <f aca="false">IF(OR(Reestr!$E60="",Reestr!$H60=""),"",ROUND(IF((MAX(0,MIN(Reestr!$G60,(YEAR(I$7)-YEAR(Reestr!$I60))*12+MONTH(I$7)-MONTH(Reestr!$I60)+1)))&gt;=Reestr!$G60,Reestr!$E60-Reestr!$F60,ROUND((MAX(0,MIN(Reestr!$G60,(YEAR(I$7)-YEAR(Reestr!$I60))*12+MONTH(I$7)-MONTH(Reestr!$I60)+1)))*(Reestr!$E60-Reestr!$F60)/Reestr!$G60,2))-IF((MAX(0,MIN(Reestr!$G60,(YEAR(I$7)-YEAR(Reestr!$I60))*12+MONTH(I$7)-MONTH(Reestr!$I60)+1-1)))&gt;=Reestr!$G60,Reestr!$E60-Reestr!$F60,ROUND((MAX(0,MIN(Reestr!$G60,(YEAR(I$7)-YEAR(Reestr!$I60))*12+MONTH(I$7)-MONTH(Reestr!$I60)+1-1)))*(Reestr!$E60-Reestr!$F60)/Reestr!$G60,2)),2))</f>
        <v/>
      </c>
      <c r="J62" s="13" t="str">
        <f aca="false">IF(OR(Reestr!$E60="",Reestr!$H60=""),"",ROUND(IF((MAX(0,MIN(Reestr!$G60,(YEAR(J$7)-YEAR(Reestr!$I60))*12+MONTH(J$7)-MONTH(Reestr!$I60)+1)))&gt;=Reestr!$G60,Reestr!$E60-Reestr!$F60,ROUND((MAX(0,MIN(Reestr!$G60,(YEAR(J$7)-YEAR(Reestr!$I60))*12+MONTH(J$7)-MONTH(Reestr!$I60)+1)))*(Reestr!$E60-Reestr!$F60)/Reestr!$G60,2))-IF((MAX(0,MIN(Reestr!$G60,(YEAR(J$7)-YEAR(Reestr!$I60))*12+MONTH(J$7)-MONTH(Reestr!$I60)+1-1)))&gt;=Reestr!$G60,Reestr!$E60-Reestr!$F60,ROUND((MAX(0,MIN(Reestr!$G60,(YEAR(J$7)-YEAR(Reestr!$I60))*12+MONTH(J$7)-MONTH(Reestr!$I60)+1-1)))*(Reestr!$E60-Reestr!$F60)/Reestr!$G60,2)),2))</f>
        <v/>
      </c>
      <c r="K62" s="13" t="str">
        <f aca="false">IF(OR(Reestr!$E60="",Reestr!$H60=""),"",ROUND(IF((MAX(0,MIN(Reestr!$G60,(YEAR(K$7)-YEAR(Reestr!$I60))*12+MONTH(K$7)-MONTH(Reestr!$I60)+1)))&gt;=Reestr!$G60,Reestr!$E60-Reestr!$F60,ROUND((MAX(0,MIN(Reestr!$G60,(YEAR(K$7)-YEAR(Reestr!$I60))*12+MONTH(K$7)-MONTH(Reestr!$I60)+1)))*(Reestr!$E60-Reestr!$F60)/Reestr!$G60,2))-IF((MAX(0,MIN(Reestr!$G60,(YEAR(K$7)-YEAR(Reestr!$I60))*12+MONTH(K$7)-MONTH(Reestr!$I60)+1-1)))&gt;=Reestr!$G60,Reestr!$E60-Reestr!$F60,ROUND((MAX(0,MIN(Reestr!$G60,(YEAR(K$7)-YEAR(Reestr!$I60))*12+MONTH(K$7)-MONTH(Reestr!$I60)+1-1)))*(Reestr!$E60-Reestr!$F60)/Reestr!$G60,2)),2))</f>
        <v/>
      </c>
      <c r="L62" s="13" t="str">
        <f aca="false">IF(OR(Reestr!$E60="",Reestr!$H60=""),"",ROUND(IF((MAX(0,MIN(Reestr!$G60,(YEAR(L$7)-YEAR(Reestr!$I60))*12+MONTH(L$7)-MONTH(Reestr!$I60)+1)))&gt;=Reestr!$G60,Reestr!$E60-Reestr!$F60,ROUND((MAX(0,MIN(Reestr!$G60,(YEAR(L$7)-YEAR(Reestr!$I60))*12+MONTH(L$7)-MONTH(Reestr!$I60)+1)))*(Reestr!$E60-Reestr!$F60)/Reestr!$G60,2))-IF((MAX(0,MIN(Reestr!$G60,(YEAR(L$7)-YEAR(Reestr!$I60))*12+MONTH(L$7)-MONTH(Reestr!$I60)+1-1)))&gt;=Reestr!$G60,Reestr!$E60-Reestr!$F60,ROUND((MAX(0,MIN(Reestr!$G60,(YEAR(L$7)-YEAR(Reestr!$I60))*12+MONTH(L$7)-MONTH(Reestr!$I60)+1-1)))*(Reestr!$E60-Reestr!$F60)/Reestr!$G60,2)),2))</f>
        <v/>
      </c>
      <c r="M62" s="13" t="str">
        <f aca="false">IF(OR(Reestr!$E60="",Reestr!$H60=""),"",ROUND(IF((MAX(0,MIN(Reestr!$G60,(YEAR(M$7)-YEAR(Reestr!$I60))*12+MONTH(M$7)-MONTH(Reestr!$I60)+1)))&gt;=Reestr!$G60,Reestr!$E60-Reestr!$F60,ROUND((MAX(0,MIN(Reestr!$G60,(YEAR(M$7)-YEAR(Reestr!$I60))*12+MONTH(M$7)-MONTH(Reestr!$I60)+1)))*(Reestr!$E60-Reestr!$F60)/Reestr!$G60,2))-IF((MAX(0,MIN(Reestr!$G60,(YEAR(M$7)-YEAR(Reestr!$I60))*12+MONTH(M$7)-MONTH(Reestr!$I60)+1-1)))&gt;=Reestr!$G60,Reestr!$E60-Reestr!$F60,ROUND((MAX(0,MIN(Reestr!$G60,(YEAR(M$7)-YEAR(Reestr!$I60))*12+MONTH(M$7)-MONTH(Reestr!$I60)+1-1)))*(Reestr!$E60-Reestr!$F60)/Reestr!$G60,2)),2))</f>
        <v/>
      </c>
      <c r="N62" s="13" t="str">
        <f aca="false">IF(OR(Reestr!$E60="",Reestr!$H60=""),"",ROUND(IF((MAX(0,MIN(Reestr!$G60,(YEAR(N$7)-YEAR(Reestr!$I60))*12+MONTH(N$7)-MONTH(Reestr!$I60)+1)))&gt;=Reestr!$G60,Reestr!$E60-Reestr!$F60,ROUND((MAX(0,MIN(Reestr!$G60,(YEAR(N$7)-YEAR(Reestr!$I60))*12+MONTH(N$7)-MONTH(Reestr!$I60)+1)))*(Reestr!$E60-Reestr!$F60)/Reestr!$G60,2))-IF((MAX(0,MIN(Reestr!$G60,(YEAR(N$7)-YEAR(Reestr!$I60))*12+MONTH(N$7)-MONTH(Reestr!$I60)+1-1)))&gt;=Reestr!$G60,Reestr!$E60-Reestr!$F60,ROUND((MAX(0,MIN(Reestr!$G60,(YEAR(N$7)-YEAR(Reestr!$I60))*12+MONTH(N$7)-MONTH(Reestr!$I60)+1-1)))*(Reestr!$E60-Reestr!$F60)/Reestr!$G60,2)),2))</f>
        <v/>
      </c>
      <c r="O62" s="29" t="str">
        <f aca="false">IF(B62="","",SUM(C62:N62))</f>
        <v/>
      </c>
    </row>
    <row r="63" customFormat="false" ht="15" hidden="false" customHeight="false" outlineLevel="0" collapsed="false">
      <c r="A63" s="23" t="str">
        <f aca="false">Reestr!A61</f>
        <v/>
      </c>
      <c r="B63" s="5" t="str">
        <f aca="false">IF(Reestr!B61="","",Reestr!B61)</f>
        <v/>
      </c>
      <c r="C63" s="13" t="str">
        <f aca="false">IF(OR(Reestr!$E61="",Reestr!$H61=""),"",ROUND(IF((MAX(0,MIN(Reestr!$G61,(YEAR(C$7)-YEAR(Reestr!$I61))*12+MONTH(C$7)-MONTH(Reestr!$I61)+1)))&gt;=Reestr!$G61,Reestr!$E61-Reestr!$F61,ROUND((MAX(0,MIN(Reestr!$G61,(YEAR(C$7)-YEAR(Reestr!$I61))*12+MONTH(C$7)-MONTH(Reestr!$I61)+1)))*(Reestr!$E61-Reestr!$F61)/Reestr!$G61,2))-IF((MAX(0,MIN(Reestr!$G61,(YEAR(C$7)-YEAR(Reestr!$I61))*12+MONTH(C$7)-MONTH(Reestr!$I61)+1-1)))&gt;=Reestr!$G61,Reestr!$E61-Reestr!$F61,ROUND((MAX(0,MIN(Reestr!$G61,(YEAR(C$7)-YEAR(Reestr!$I61))*12+MONTH(C$7)-MONTH(Reestr!$I61)+1-1)))*(Reestr!$E61-Reestr!$F61)/Reestr!$G61,2)),2))</f>
        <v/>
      </c>
      <c r="D63" s="13" t="str">
        <f aca="false">IF(OR(Reestr!$E61="",Reestr!$H61=""),"",ROUND(IF((MAX(0,MIN(Reestr!$G61,(YEAR(D$7)-YEAR(Reestr!$I61))*12+MONTH(D$7)-MONTH(Reestr!$I61)+1)))&gt;=Reestr!$G61,Reestr!$E61-Reestr!$F61,ROUND((MAX(0,MIN(Reestr!$G61,(YEAR(D$7)-YEAR(Reestr!$I61))*12+MONTH(D$7)-MONTH(Reestr!$I61)+1)))*(Reestr!$E61-Reestr!$F61)/Reestr!$G61,2))-IF((MAX(0,MIN(Reestr!$G61,(YEAR(D$7)-YEAR(Reestr!$I61))*12+MONTH(D$7)-MONTH(Reestr!$I61)+1-1)))&gt;=Reestr!$G61,Reestr!$E61-Reestr!$F61,ROUND((MAX(0,MIN(Reestr!$G61,(YEAR(D$7)-YEAR(Reestr!$I61))*12+MONTH(D$7)-MONTH(Reestr!$I61)+1-1)))*(Reestr!$E61-Reestr!$F61)/Reestr!$G61,2)),2))</f>
        <v/>
      </c>
      <c r="E63" s="13" t="str">
        <f aca="false">IF(OR(Reestr!$E61="",Reestr!$H61=""),"",ROUND(IF((MAX(0,MIN(Reestr!$G61,(YEAR(E$7)-YEAR(Reestr!$I61))*12+MONTH(E$7)-MONTH(Reestr!$I61)+1)))&gt;=Reestr!$G61,Reestr!$E61-Reestr!$F61,ROUND((MAX(0,MIN(Reestr!$G61,(YEAR(E$7)-YEAR(Reestr!$I61))*12+MONTH(E$7)-MONTH(Reestr!$I61)+1)))*(Reestr!$E61-Reestr!$F61)/Reestr!$G61,2))-IF((MAX(0,MIN(Reestr!$G61,(YEAR(E$7)-YEAR(Reestr!$I61))*12+MONTH(E$7)-MONTH(Reestr!$I61)+1-1)))&gt;=Reestr!$G61,Reestr!$E61-Reestr!$F61,ROUND((MAX(0,MIN(Reestr!$G61,(YEAR(E$7)-YEAR(Reestr!$I61))*12+MONTH(E$7)-MONTH(Reestr!$I61)+1-1)))*(Reestr!$E61-Reestr!$F61)/Reestr!$G61,2)),2))</f>
        <v/>
      </c>
      <c r="F63" s="13" t="str">
        <f aca="false">IF(OR(Reestr!$E61="",Reestr!$H61=""),"",ROUND(IF((MAX(0,MIN(Reestr!$G61,(YEAR(F$7)-YEAR(Reestr!$I61))*12+MONTH(F$7)-MONTH(Reestr!$I61)+1)))&gt;=Reestr!$G61,Reestr!$E61-Reestr!$F61,ROUND((MAX(0,MIN(Reestr!$G61,(YEAR(F$7)-YEAR(Reestr!$I61))*12+MONTH(F$7)-MONTH(Reestr!$I61)+1)))*(Reestr!$E61-Reestr!$F61)/Reestr!$G61,2))-IF((MAX(0,MIN(Reestr!$G61,(YEAR(F$7)-YEAR(Reestr!$I61))*12+MONTH(F$7)-MONTH(Reestr!$I61)+1-1)))&gt;=Reestr!$G61,Reestr!$E61-Reestr!$F61,ROUND((MAX(0,MIN(Reestr!$G61,(YEAR(F$7)-YEAR(Reestr!$I61))*12+MONTH(F$7)-MONTH(Reestr!$I61)+1-1)))*(Reestr!$E61-Reestr!$F61)/Reestr!$G61,2)),2))</f>
        <v/>
      </c>
      <c r="G63" s="13" t="str">
        <f aca="false">IF(OR(Reestr!$E61="",Reestr!$H61=""),"",ROUND(IF((MAX(0,MIN(Reestr!$G61,(YEAR(G$7)-YEAR(Reestr!$I61))*12+MONTH(G$7)-MONTH(Reestr!$I61)+1)))&gt;=Reestr!$G61,Reestr!$E61-Reestr!$F61,ROUND((MAX(0,MIN(Reestr!$G61,(YEAR(G$7)-YEAR(Reestr!$I61))*12+MONTH(G$7)-MONTH(Reestr!$I61)+1)))*(Reestr!$E61-Reestr!$F61)/Reestr!$G61,2))-IF((MAX(0,MIN(Reestr!$G61,(YEAR(G$7)-YEAR(Reestr!$I61))*12+MONTH(G$7)-MONTH(Reestr!$I61)+1-1)))&gt;=Reestr!$G61,Reestr!$E61-Reestr!$F61,ROUND((MAX(0,MIN(Reestr!$G61,(YEAR(G$7)-YEAR(Reestr!$I61))*12+MONTH(G$7)-MONTH(Reestr!$I61)+1-1)))*(Reestr!$E61-Reestr!$F61)/Reestr!$G61,2)),2))</f>
        <v/>
      </c>
      <c r="H63" s="13" t="str">
        <f aca="false">IF(OR(Reestr!$E61="",Reestr!$H61=""),"",ROUND(IF((MAX(0,MIN(Reestr!$G61,(YEAR(H$7)-YEAR(Reestr!$I61))*12+MONTH(H$7)-MONTH(Reestr!$I61)+1)))&gt;=Reestr!$G61,Reestr!$E61-Reestr!$F61,ROUND((MAX(0,MIN(Reestr!$G61,(YEAR(H$7)-YEAR(Reestr!$I61))*12+MONTH(H$7)-MONTH(Reestr!$I61)+1)))*(Reestr!$E61-Reestr!$F61)/Reestr!$G61,2))-IF((MAX(0,MIN(Reestr!$G61,(YEAR(H$7)-YEAR(Reestr!$I61))*12+MONTH(H$7)-MONTH(Reestr!$I61)+1-1)))&gt;=Reestr!$G61,Reestr!$E61-Reestr!$F61,ROUND((MAX(0,MIN(Reestr!$G61,(YEAR(H$7)-YEAR(Reestr!$I61))*12+MONTH(H$7)-MONTH(Reestr!$I61)+1-1)))*(Reestr!$E61-Reestr!$F61)/Reestr!$G61,2)),2))</f>
        <v/>
      </c>
      <c r="I63" s="13" t="str">
        <f aca="false">IF(OR(Reestr!$E61="",Reestr!$H61=""),"",ROUND(IF((MAX(0,MIN(Reestr!$G61,(YEAR(I$7)-YEAR(Reestr!$I61))*12+MONTH(I$7)-MONTH(Reestr!$I61)+1)))&gt;=Reestr!$G61,Reestr!$E61-Reestr!$F61,ROUND((MAX(0,MIN(Reestr!$G61,(YEAR(I$7)-YEAR(Reestr!$I61))*12+MONTH(I$7)-MONTH(Reestr!$I61)+1)))*(Reestr!$E61-Reestr!$F61)/Reestr!$G61,2))-IF((MAX(0,MIN(Reestr!$G61,(YEAR(I$7)-YEAR(Reestr!$I61))*12+MONTH(I$7)-MONTH(Reestr!$I61)+1-1)))&gt;=Reestr!$G61,Reestr!$E61-Reestr!$F61,ROUND((MAX(0,MIN(Reestr!$G61,(YEAR(I$7)-YEAR(Reestr!$I61))*12+MONTH(I$7)-MONTH(Reestr!$I61)+1-1)))*(Reestr!$E61-Reestr!$F61)/Reestr!$G61,2)),2))</f>
        <v/>
      </c>
      <c r="J63" s="13" t="str">
        <f aca="false">IF(OR(Reestr!$E61="",Reestr!$H61=""),"",ROUND(IF((MAX(0,MIN(Reestr!$G61,(YEAR(J$7)-YEAR(Reestr!$I61))*12+MONTH(J$7)-MONTH(Reestr!$I61)+1)))&gt;=Reestr!$G61,Reestr!$E61-Reestr!$F61,ROUND((MAX(0,MIN(Reestr!$G61,(YEAR(J$7)-YEAR(Reestr!$I61))*12+MONTH(J$7)-MONTH(Reestr!$I61)+1)))*(Reestr!$E61-Reestr!$F61)/Reestr!$G61,2))-IF((MAX(0,MIN(Reestr!$G61,(YEAR(J$7)-YEAR(Reestr!$I61))*12+MONTH(J$7)-MONTH(Reestr!$I61)+1-1)))&gt;=Reestr!$G61,Reestr!$E61-Reestr!$F61,ROUND((MAX(0,MIN(Reestr!$G61,(YEAR(J$7)-YEAR(Reestr!$I61))*12+MONTH(J$7)-MONTH(Reestr!$I61)+1-1)))*(Reestr!$E61-Reestr!$F61)/Reestr!$G61,2)),2))</f>
        <v/>
      </c>
      <c r="K63" s="13" t="str">
        <f aca="false">IF(OR(Reestr!$E61="",Reestr!$H61=""),"",ROUND(IF((MAX(0,MIN(Reestr!$G61,(YEAR(K$7)-YEAR(Reestr!$I61))*12+MONTH(K$7)-MONTH(Reestr!$I61)+1)))&gt;=Reestr!$G61,Reestr!$E61-Reestr!$F61,ROUND((MAX(0,MIN(Reestr!$G61,(YEAR(K$7)-YEAR(Reestr!$I61))*12+MONTH(K$7)-MONTH(Reestr!$I61)+1)))*(Reestr!$E61-Reestr!$F61)/Reestr!$G61,2))-IF((MAX(0,MIN(Reestr!$G61,(YEAR(K$7)-YEAR(Reestr!$I61))*12+MONTH(K$7)-MONTH(Reestr!$I61)+1-1)))&gt;=Reestr!$G61,Reestr!$E61-Reestr!$F61,ROUND((MAX(0,MIN(Reestr!$G61,(YEAR(K$7)-YEAR(Reestr!$I61))*12+MONTH(K$7)-MONTH(Reestr!$I61)+1-1)))*(Reestr!$E61-Reestr!$F61)/Reestr!$G61,2)),2))</f>
        <v/>
      </c>
      <c r="L63" s="13" t="str">
        <f aca="false">IF(OR(Reestr!$E61="",Reestr!$H61=""),"",ROUND(IF((MAX(0,MIN(Reestr!$G61,(YEAR(L$7)-YEAR(Reestr!$I61))*12+MONTH(L$7)-MONTH(Reestr!$I61)+1)))&gt;=Reestr!$G61,Reestr!$E61-Reestr!$F61,ROUND((MAX(0,MIN(Reestr!$G61,(YEAR(L$7)-YEAR(Reestr!$I61))*12+MONTH(L$7)-MONTH(Reestr!$I61)+1)))*(Reestr!$E61-Reestr!$F61)/Reestr!$G61,2))-IF((MAX(0,MIN(Reestr!$G61,(YEAR(L$7)-YEAR(Reestr!$I61))*12+MONTH(L$7)-MONTH(Reestr!$I61)+1-1)))&gt;=Reestr!$G61,Reestr!$E61-Reestr!$F61,ROUND((MAX(0,MIN(Reestr!$G61,(YEAR(L$7)-YEAR(Reestr!$I61))*12+MONTH(L$7)-MONTH(Reestr!$I61)+1-1)))*(Reestr!$E61-Reestr!$F61)/Reestr!$G61,2)),2))</f>
        <v/>
      </c>
      <c r="M63" s="13" t="str">
        <f aca="false">IF(OR(Reestr!$E61="",Reestr!$H61=""),"",ROUND(IF((MAX(0,MIN(Reestr!$G61,(YEAR(M$7)-YEAR(Reestr!$I61))*12+MONTH(M$7)-MONTH(Reestr!$I61)+1)))&gt;=Reestr!$G61,Reestr!$E61-Reestr!$F61,ROUND((MAX(0,MIN(Reestr!$G61,(YEAR(M$7)-YEAR(Reestr!$I61))*12+MONTH(M$7)-MONTH(Reestr!$I61)+1)))*(Reestr!$E61-Reestr!$F61)/Reestr!$G61,2))-IF((MAX(0,MIN(Reestr!$G61,(YEAR(M$7)-YEAR(Reestr!$I61))*12+MONTH(M$7)-MONTH(Reestr!$I61)+1-1)))&gt;=Reestr!$G61,Reestr!$E61-Reestr!$F61,ROUND((MAX(0,MIN(Reestr!$G61,(YEAR(M$7)-YEAR(Reestr!$I61))*12+MONTH(M$7)-MONTH(Reestr!$I61)+1-1)))*(Reestr!$E61-Reestr!$F61)/Reestr!$G61,2)),2))</f>
        <v/>
      </c>
      <c r="N63" s="13" t="str">
        <f aca="false">IF(OR(Reestr!$E61="",Reestr!$H61=""),"",ROUND(IF((MAX(0,MIN(Reestr!$G61,(YEAR(N$7)-YEAR(Reestr!$I61))*12+MONTH(N$7)-MONTH(Reestr!$I61)+1)))&gt;=Reestr!$G61,Reestr!$E61-Reestr!$F61,ROUND((MAX(0,MIN(Reestr!$G61,(YEAR(N$7)-YEAR(Reestr!$I61))*12+MONTH(N$7)-MONTH(Reestr!$I61)+1)))*(Reestr!$E61-Reestr!$F61)/Reestr!$G61,2))-IF((MAX(0,MIN(Reestr!$G61,(YEAR(N$7)-YEAR(Reestr!$I61))*12+MONTH(N$7)-MONTH(Reestr!$I61)+1-1)))&gt;=Reestr!$G61,Reestr!$E61-Reestr!$F61,ROUND((MAX(0,MIN(Reestr!$G61,(YEAR(N$7)-YEAR(Reestr!$I61))*12+MONTH(N$7)-MONTH(Reestr!$I61)+1-1)))*(Reestr!$E61-Reestr!$F61)/Reestr!$G61,2)),2))</f>
        <v/>
      </c>
      <c r="O63" s="29" t="str">
        <f aca="false">IF(B63="","",SUM(C63:N63))</f>
        <v/>
      </c>
    </row>
    <row r="64" customFormat="false" ht="15" hidden="false" customHeight="false" outlineLevel="0" collapsed="false">
      <c r="A64" s="23" t="str">
        <f aca="false">Reestr!A62</f>
        <v/>
      </c>
      <c r="B64" s="5" t="str">
        <f aca="false">IF(Reestr!B62="","",Reestr!B62)</f>
        <v/>
      </c>
      <c r="C64" s="13" t="str">
        <f aca="false">IF(OR(Reestr!$E62="",Reestr!$H62=""),"",ROUND(IF((MAX(0,MIN(Reestr!$G62,(YEAR(C$7)-YEAR(Reestr!$I62))*12+MONTH(C$7)-MONTH(Reestr!$I62)+1)))&gt;=Reestr!$G62,Reestr!$E62-Reestr!$F62,ROUND((MAX(0,MIN(Reestr!$G62,(YEAR(C$7)-YEAR(Reestr!$I62))*12+MONTH(C$7)-MONTH(Reestr!$I62)+1)))*(Reestr!$E62-Reestr!$F62)/Reestr!$G62,2))-IF((MAX(0,MIN(Reestr!$G62,(YEAR(C$7)-YEAR(Reestr!$I62))*12+MONTH(C$7)-MONTH(Reestr!$I62)+1-1)))&gt;=Reestr!$G62,Reestr!$E62-Reestr!$F62,ROUND((MAX(0,MIN(Reestr!$G62,(YEAR(C$7)-YEAR(Reestr!$I62))*12+MONTH(C$7)-MONTH(Reestr!$I62)+1-1)))*(Reestr!$E62-Reestr!$F62)/Reestr!$G62,2)),2))</f>
        <v/>
      </c>
      <c r="D64" s="13" t="str">
        <f aca="false">IF(OR(Reestr!$E62="",Reestr!$H62=""),"",ROUND(IF((MAX(0,MIN(Reestr!$G62,(YEAR(D$7)-YEAR(Reestr!$I62))*12+MONTH(D$7)-MONTH(Reestr!$I62)+1)))&gt;=Reestr!$G62,Reestr!$E62-Reestr!$F62,ROUND((MAX(0,MIN(Reestr!$G62,(YEAR(D$7)-YEAR(Reestr!$I62))*12+MONTH(D$7)-MONTH(Reestr!$I62)+1)))*(Reestr!$E62-Reestr!$F62)/Reestr!$G62,2))-IF((MAX(0,MIN(Reestr!$G62,(YEAR(D$7)-YEAR(Reestr!$I62))*12+MONTH(D$7)-MONTH(Reestr!$I62)+1-1)))&gt;=Reestr!$G62,Reestr!$E62-Reestr!$F62,ROUND((MAX(0,MIN(Reestr!$G62,(YEAR(D$7)-YEAR(Reestr!$I62))*12+MONTH(D$7)-MONTH(Reestr!$I62)+1-1)))*(Reestr!$E62-Reestr!$F62)/Reestr!$G62,2)),2))</f>
        <v/>
      </c>
      <c r="E64" s="13" t="str">
        <f aca="false">IF(OR(Reestr!$E62="",Reestr!$H62=""),"",ROUND(IF((MAX(0,MIN(Reestr!$G62,(YEAR(E$7)-YEAR(Reestr!$I62))*12+MONTH(E$7)-MONTH(Reestr!$I62)+1)))&gt;=Reestr!$G62,Reestr!$E62-Reestr!$F62,ROUND((MAX(0,MIN(Reestr!$G62,(YEAR(E$7)-YEAR(Reestr!$I62))*12+MONTH(E$7)-MONTH(Reestr!$I62)+1)))*(Reestr!$E62-Reestr!$F62)/Reestr!$G62,2))-IF((MAX(0,MIN(Reestr!$G62,(YEAR(E$7)-YEAR(Reestr!$I62))*12+MONTH(E$7)-MONTH(Reestr!$I62)+1-1)))&gt;=Reestr!$G62,Reestr!$E62-Reestr!$F62,ROUND((MAX(0,MIN(Reestr!$G62,(YEAR(E$7)-YEAR(Reestr!$I62))*12+MONTH(E$7)-MONTH(Reestr!$I62)+1-1)))*(Reestr!$E62-Reestr!$F62)/Reestr!$G62,2)),2))</f>
        <v/>
      </c>
      <c r="F64" s="13" t="str">
        <f aca="false">IF(OR(Reestr!$E62="",Reestr!$H62=""),"",ROUND(IF((MAX(0,MIN(Reestr!$G62,(YEAR(F$7)-YEAR(Reestr!$I62))*12+MONTH(F$7)-MONTH(Reestr!$I62)+1)))&gt;=Reestr!$G62,Reestr!$E62-Reestr!$F62,ROUND((MAX(0,MIN(Reestr!$G62,(YEAR(F$7)-YEAR(Reestr!$I62))*12+MONTH(F$7)-MONTH(Reestr!$I62)+1)))*(Reestr!$E62-Reestr!$F62)/Reestr!$G62,2))-IF((MAX(0,MIN(Reestr!$G62,(YEAR(F$7)-YEAR(Reestr!$I62))*12+MONTH(F$7)-MONTH(Reestr!$I62)+1-1)))&gt;=Reestr!$G62,Reestr!$E62-Reestr!$F62,ROUND((MAX(0,MIN(Reestr!$G62,(YEAR(F$7)-YEAR(Reestr!$I62))*12+MONTH(F$7)-MONTH(Reestr!$I62)+1-1)))*(Reestr!$E62-Reestr!$F62)/Reestr!$G62,2)),2))</f>
        <v/>
      </c>
      <c r="G64" s="13" t="str">
        <f aca="false">IF(OR(Reestr!$E62="",Reestr!$H62=""),"",ROUND(IF((MAX(0,MIN(Reestr!$G62,(YEAR(G$7)-YEAR(Reestr!$I62))*12+MONTH(G$7)-MONTH(Reestr!$I62)+1)))&gt;=Reestr!$G62,Reestr!$E62-Reestr!$F62,ROUND((MAX(0,MIN(Reestr!$G62,(YEAR(G$7)-YEAR(Reestr!$I62))*12+MONTH(G$7)-MONTH(Reestr!$I62)+1)))*(Reestr!$E62-Reestr!$F62)/Reestr!$G62,2))-IF((MAX(0,MIN(Reestr!$G62,(YEAR(G$7)-YEAR(Reestr!$I62))*12+MONTH(G$7)-MONTH(Reestr!$I62)+1-1)))&gt;=Reestr!$G62,Reestr!$E62-Reestr!$F62,ROUND((MAX(0,MIN(Reestr!$G62,(YEAR(G$7)-YEAR(Reestr!$I62))*12+MONTH(G$7)-MONTH(Reestr!$I62)+1-1)))*(Reestr!$E62-Reestr!$F62)/Reestr!$G62,2)),2))</f>
        <v/>
      </c>
      <c r="H64" s="13" t="str">
        <f aca="false">IF(OR(Reestr!$E62="",Reestr!$H62=""),"",ROUND(IF((MAX(0,MIN(Reestr!$G62,(YEAR(H$7)-YEAR(Reestr!$I62))*12+MONTH(H$7)-MONTH(Reestr!$I62)+1)))&gt;=Reestr!$G62,Reestr!$E62-Reestr!$F62,ROUND((MAX(0,MIN(Reestr!$G62,(YEAR(H$7)-YEAR(Reestr!$I62))*12+MONTH(H$7)-MONTH(Reestr!$I62)+1)))*(Reestr!$E62-Reestr!$F62)/Reestr!$G62,2))-IF((MAX(0,MIN(Reestr!$G62,(YEAR(H$7)-YEAR(Reestr!$I62))*12+MONTH(H$7)-MONTH(Reestr!$I62)+1-1)))&gt;=Reestr!$G62,Reestr!$E62-Reestr!$F62,ROUND((MAX(0,MIN(Reestr!$G62,(YEAR(H$7)-YEAR(Reestr!$I62))*12+MONTH(H$7)-MONTH(Reestr!$I62)+1-1)))*(Reestr!$E62-Reestr!$F62)/Reestr!$G62,2)),2))</f>
        <v/>
      </c>
      <c r="I64" s="13" t="str">
        <f aca="false">IF(OR(Reestr!$E62="",Reestr!$H62=""),"",ROUND(IF((MAX(0,MIN(Reestr!$G62,(YEAR(I$7)-YEAR(Reestr!$I62))*12+MONTH(I$7)-MONTH(Reestr!$I62)+1)))&gt;=Reestr!$G62,Reestr!$E62-Reestr!$F62,ROUND((MAX(0,MIN(Reestr!$G62,(YEAR(I$7)-YEAR(Reestr!$I62))*12+MONTH(I$7)-MONTH(Reestr!$I62)+1)))*(Reestr!$E62-Reestr!$F62)/Reestr!$G62,2))-IF((MAX(0,MIN(Reestr!$G62,(YEAR(I$7)-YEAR(Reestr!$I62))*12+MONTH(I$7)-MONTH(Reestr!$I62)+1-1)))&gt;=Reestr!$G62,Reestr!$E62-Reestr!$F62,ROUND((MAX(0,MIN(Reestr!$G62,(YEAR(I$7)-YEAR(Reestr!$I62))*12+MONTH(I$7)-MONTH(Reestr!$I62)+1-1)))*(Reestr!$E62-Reestr!$F62)/Reestr!$G62,2)),2))</f>
        <v/>
      </c>
      <c r="J64" s="13" t="str">
        <f aca="false">IF(OR(Reestr!$E62="",Reestr!$H62=""),"",ROUND(IF((MAX(0,MIN(Reestr!$G62,(YEAR(J$7)-YEAR(Reestr!$I62))*12+MONTH(J$7)-MONTH(Reestr!$I62)+1)))&gt;=Reestr!$G62,Reestr!$E62-Reestr!$F62,ROUND((MAX(0,MIN(Reestr!$G62,(YEAR(J$7)-YEAR(Reestr!$I62))*12+MONTH(J$7)-MONTH(Reestr!$I62)+1)))*(Reestr!$E62-Reestr!$F62)/Reestr!$G62,2))-IF((MAX(0,MIN(Reestr!$G62,(YEAR(J$7)-YEAR(Reestr!$I62))*12+MONTH(J$7)-MONTH(Reestr!$I62)+1-1)))&gt;=Reestr!$G62,Reestr!$E62-Reestr!$F62,ROUND((MAX(0,MIN(Reestr!$G62,(YEAR(J$7)-YEAR(Reestr!$I62))*12+MONTH(J$7)-MONTH(Reestr!$I62)+1-1)))*(Reestr!$E62-Reestr!$F62)/Reestr!$G62,2)),2))</f>
        <v/>
      </c>
      <c r="K64" s="13" t="str">
        <f aca="false">IF(OR(Reestr!$E62="",Reestr!$H62=""),"",ROUND(IF((MAX(0,MIN(Reestr!$G62,(YEAR(K$7)-YEAR(Reestr!$I62))*12+MONTH(K$7)-MONTH(Reestr!$I62)+1)))&gt;=Reestr!$G62,Reestr!$E62-Reestr!$F62,ROUND((MAX(0,MIN(Reestr!$G62,(YEAR(K$7)-YEAR(Reestr!$I62))*12+MONTH(K$7)-MONTH(Reestr!$I62)+1)))*(Reestr!$E62-Reestr!$F62)/Reestr!$G62,2))-IF((MAX(0,MIN(Reestr!$G62,(YEAR(K$7)-YEAR(Reestr!$I62))*12+MONTH(K$7)-MONTH(Reestr!$I62)+1-1)))&gt;=Reestr!$G62,Reestr!$E62-Reestr!$F62,ROUND((MAX(0,MIN(Reestr!$G62,(YEAR(K$7)-YEAR(Reestr!$I62))*12+MONTH(K$7)-MONTH(Reestr!$I62)+1-1)))*(Reestr!$E62-Reestr!$F62)/Reestr!$G62,2)),2))</f>
        <v/>
      </c>
      <c r="L64" s="13" t="str">
        <f aca="false">IF(OR(Reestr!$E62="",Reestr!$H62=""),"",ROUND(IF((MAX(0,MIN(Reestr!$G62,(YEAR(L$7)-YEAR(Reestr!$I62))*12+MONTH(L$7)-MONTH(Reestr!$I62)+1)))&gt;=Reestr!$G62,Reestr!$E62-Reestr!$F62,ROUND((MAX(0,MIN(Reestr!$G62,(YEAR(L$7)-YEAR(Reestr!$I62))*12+MONTH(L$7)-MONTH(Reestr!$I62)+1)))*(Reestr!$E62-Reestr!$F62)/Reestr!$G62,2))-IF((MAX(0,MIN(Reestr!$G62,(YEAR(L$7)-YEAR(Reestr!$I62))*12+MONTH(L$7)-MONTH(Reestr!$I62)+1-1)))&gt;=Reestr!$G62,Reestr!$E62-Reestr!$F62,ROUND((MAX(0,MIN(Reestr!$G62,(YEAR(L$7)-YEAR(Reestr!$I62))*12+MONTH(L$7)-MONTH(Reestr!$I62)+1-1)))*(Reestr!$E62-Reestr!$F62)/Reestr!$G62,2)),2))</f>
        <v/>
      </c>
      <c r="M64" s="13" t="str">
        <f aca="false">IF(OR(Reestr!$E62="",Reestr!$H62=""),"",ROUND(IF((MAX(0,MIN(Reestr!$G62,(YEAR(M$7)-YEAR(Reestr!$I62))*12+MONTH(M$7)-MONTH(Reestr!$I62)+1)))&gt;=Reestr!$G62,Reestr!$E62-Reestr!$F62,ROUND((MAX(0,MIN(Reestr!$G62,(YEAR(M$7)-YEAR(Reestr!$I62))*12+MONTH(M$7)-MONTH(Reestr!$I62)+1)))*(Reestr!$E62-Reestr!$F62)/Reestr!$G62,2))-IF((MAX(0,MIN(Reestr!$G62,(YEAR(M$7)-YEAR(Reestr!$I62))*12+MONTH(M$7)-MONTH(Reestr!$I62)+1-1)))&gt;=Reestr!$G62,Reestr!$E62-Reestr!$F62,ROUND((MAX(0,MIN(Reestr!$G62,(YEAR(M$7)-YEAR(Reestr!$I62))*12+MONTH(M$7)-MONTH(Reestr!$I62)+1-1)))*(Reestr!$E62-Reestr!$F62)/Reestr!$G62,2)),2))</f>
        <v/>
      </c>
      <c r="N64" s="13" t="str">
        <f aca="false">IF(OR(Reestr!$E62="",Reestr!$H62=""),"",ROUND(IF((MAX(0,MIN(Reestr!$G62,(YEAR(N$7)-YEAR(Reestr!$I62))*12+MONTH(N$7)-MONTH(Reestr!$I62)+1)))&gt;=Reestr!$G62,Reestr!$E62-Reestr!$F62,ROUND((MAX(0,MIN(Reestr!$G62,(YEAR(N$7)-YEAR(Reestr!$I62))*12+MONTH(N$7)-MONTH(Reestr!$I62)+1)))*(Reestr!$E62-Reestr!$F62)/Reestr!$G62,2))-IF((MAX(0,MIN(Reestr!$G62,(YEAR(N$7)-YEAR(Reestr!$I62))*12+MONTH(N$7)-MONTH(Reestr!$I62)+1-1)))&gt;=Reestr!$G62,Reestr!$E62-Reestr!$F62,ROUND((MAX(0,MIN(Reestr!$G62,(YEAR(N$7)-YEAR(Reestr!$I62))*12+MONTH(N$7)-MONTH(Reestr!$I62)+1-1)))*(Reestr!$E62-Reestr!$F62)/Reestr!$G62,2)),2))</f>
        <v/>
      </c>
      <c r="O64" s="29" t="str">
        <f aca="false">IF(B64="","",SUM(C64:N64))</f>
        <v/>
      </c>
    </row>
    <row r="65" customFormat="false" ht="15" hidden="false" customHeight="false" outlineLevel="0" collapsed="false">
      <c r="A65" s="23" t="str">
        <f aca="false">Reestr!A63</f>
        <v/>
      </c>
      <c r="B65" s="5" t="str">
        <f aca="false">IF(Reestr!B63="","",Reestr!B63)</f>
        <v/>
      </c>
      <c r="C65" s="13" t="str">
        <f aca="false">IF(OR(Reestr!$E63="",Reestr!$H63=""),"",ROUND(IF((MAX(0,MIN(Reestr!$G63,(YEAR(C$7)-YEAR(Reestr!$I63))*12+MONTH(C$7)-MONTH(Reestr!$I63)+1)))&gt;=Reestr!$G63,Reestr!$E63-Reestr!$F63,ROUND((MAX(0,MIN(Reestr!$G63,(YEAR(C$7)-YEAR(Reestr!$I63))*12+MONTH(C$7)-MONTH(Reestr!$I63)+1)))*(Reestr!$E63-Reestr!$F63)/Reestr!$G63,2))-IF((MAX(0,MIN(Reestr!$G63,(YEAR(C$7)-YEAR(Reestr!$I63))*12+MONTH(C$7)-MONTH(Reestr!$I63)+1-1)))&gt;=Reestr!$G63,Reestr!$E63-Reestr!$F63,ROUND((MAX(0,MIN(Reestr!$G63,(YEAR(C$7)-YEAR(Reestr!$I63))*12+MONTH(C$7)-MONTH(Reestr!$I63)+1-1)))*(Reestr!$E63-Reestr!$F63)/Reestr!$G63,2)),2))</f>
        <v/>
      </c>
      <c r="D65" s="13" t="str">
        <f aca="false">IF(OR(Reestr!$E63="",Reestr!$H63=""),"",ROUND(IF((MAX(0,MIN(Reestr!$G63,(YEAR(D$7)-YEAR(Reestr!$I63))*12+MONTH(D$7)-MONTH(Reestr!$I63)+1)))&gt;=Reestr!$G63,Reestr!$E63-Reestr!$F63,ROUND((MAX(0,MIN(Reestr!$G63,(YEAR(D$7)-YEAR(Reestr!$I63))*12+MONTH(D$7)-MONTH(Reestr!$I63)+1)))*(Reestr!$E63-Reestr!$F63)/Reestr!$G63,2))-IF((MAX(0,MIN(Reestr!$G63,(YEAR(D$7)-YEAR(Reestr!$I63))*12+MONTH(D$7)-MONTH(Reestr!$I63)+1-1)))&gt;=Reestr!$G63,Reestr!$E63-Reestr!$F63,ROUND((MAX(0,MIN(Reestr!$G63,(YEAR(D$7)-YEAR(Reestr!$I63))*12+MONTH(D$7)-MONTH(Reestr!$I63)+1-1)))*(Reestr!$E63-Reestr!$F63)/Reestr!$G63,2)),2))</f>
        <v/>
      </c>
      <c r="E65" s="13" t="str">
        <f aca="false">IF(OR(Reestr!$E63="",Reestr!$H63=""),"",ROUND(IF((MAX(0,MIN(Reestr!$G63,(YEAR(E$7)-YEAR(Reestr!$I63))*12+MONTH(E$7)-MONTH(Reestr!$I63)+1)))&gt;=Reestr!$G63,Reestr!$E63-Reestr!$F63,ROUND((MAX(0,MIN(Reestr!$G63,(YEAR(E$7)-YEAR(Reestr!$I63))*12+MONTH(E$7)-MONTH(Reestr!$I63)+1)))*(Reestr!$E63-Reestr!$F63)/Reestr!$G63,2))-IF((MAX(0,MIN(Reestr!$G63,(YEAR(E$7)-YEAR(Reestr!$I63))*12+MONTH(E$7)-MONTH(Reestr!$I63)+1-1)))&gt;=Reestr!$G63,Reestr!$E63-Reestr!$F63,ROUND((MAX(0,MIN(Reestr!$G63,(YEAR(E$7)-YEAR(Reestr!$I63))*12+MONTH(E$7)-MONTH(Reestr!$I63)+1-1)))*(Reestr!$E63-Reestr!$F63)/Reestr!$G63,2)),2))</f>
        <v/>
      </c>
      <c r="F65" s="13" t="str">
        <f aca="false">IF(OR(Reestr!$E63="",Reestr!$H63=""),"",ROUND(IF((MAX(0,MIN(Reestr!$G63,(YEAR(F$7)-YEAR(Reestr!$I63))*12+MONTH(F$7)-MONTH(Reestr!$I63)+1)))&gt;=Reestr!$G63,Reestr!$E63-Reestr!$F63,ROUND((MAX(0,MIN(Reestr!$G63,(YEAR(F$7)-YEAR(Reestr!$I63))*12+MONTH(F$7)-MONTH(Reestr!$I63)+1)))*(Reestr!$E63-Reestr!$F63)/Reestr!$G63,2))-IF((MAX(0,MIN(Reestr!$G63,(YEAR(F$7)-YEAR(Reestr!$I63))*12+MONTH(F$7)-MONTH(Reestr!$I63)+1-1)))&gt;=Reestr!$G63,Reestr!$E63-Reestr!$F63,ROUND((MAX(0,MIN(Reestr!$G63,(YEAR(F$7)-YEAR(Reestr!$I63))*12+MONTH(F$7)-MONTH(Reestr!$I63)+1-1)))*(Reestr!$E63-Reestr!$F63)/Reestr!$G63,2)),2))</f>
        <v/>
      </c>
      <c r="G65" s="13" t="str">
        <f aca="false">IF(OR(Reestr!$E63="",Reestr!$H63=""),"",ROUND(IF((MAX(0,MIN(Reestr!$G63,(YEAR(G$7)-YEAR(Reestr!$I63))*12+MONTH(G$7)-MONTH(Reestr!$I63)+1)))&gt;=Reestr!$G63,Reestr!$E63-Reestr!$F63,ROUND((MAX(0,MIN(Reestr!$G63,(YEAR(G$7)-YEAR(Reestr!$I63))*12+MONTH(G$7)-MONTH(Reestr!$I63)+1)))*(Reestr!$E63-Reestr!$F63)/Reestr!$G63,2))-IF((MAX(0,MIN(Reestr!$G63,(YEAR(G$7)-YEAR(Reestr!$I63))*12+MONTH(G$7)-MONTH(Reestr!$I63)+1-1)))&gt;=Reestr!$G63,Reestr!$E63-Reestr!$F63,ROUND((MAX(0,MIN(Reestr!$G63,(YEAR(G$7)-YEAR(Reestr!$I63))*12+MONTH(G$7)-MONTH(Reestr!$I63)+1-1)))*(Reestr!$E63-Reestr!$F63)/Reestr!$G63,2)),2))</f>
        <v/>
      </c>
      <c r="H65" s="13" t="str">
        <f aca="false">IF(OR(Reestr!$E63="",Reestr!$H63=""),"",ROUND(IF((MAX(0,MIN(Reestr!$G63,(YEAR(H$7)-YEAR(Reestr!$I63))*12+MONTH(H$7)-MONTH(Reestr!$I63)+1)))&gt;=Reestr!$G63,Reestr!$E63-Reestr!$F63,ROUND((MAX(0,MIN(Reestr!$G63,(YEAR(H$7)-YEAR(Reestr!$I63))*12+MONTH(H$7)-MONTH(Reestr!$I63)+1)))*(Reestr!$E63-Reestr!$F63)/Reestr!$G63,2))-IF((MAX(0,MIN(Reestr!$G63,(YEAR(H$7)-YEAR(Reestr!$I63))*12+MONTH(H$7)-MONTH(Reestr!$I63)+1-1)))&gt;=Reestr!$G63,Reestr!$E63-Reestr!$F63,ROUND((MAX(0,MIN(Reestr!$G63,(YEAR(H$7)-YEAR(Reestr!$I63))*12+MONTH(H$7)-MONTH(Reestr!$I63)+1-1)))*(Reestr!$E63-Reestr!$F63)/Reestr!$G63,2)),2))</f>
        <v/>
      </c>
      <c r="I65" s="13" t="str">
        <f aca="false">IF(OR(Reestr!$E63="",Reestr!$H63=""),"",ROUND(IF((MAX(0,MIN(Reestr!$G63,(YEAR(I$7)-YEAR(Reestr!$I63))*12+MONTH(I$7)-MONTH(Reestr!$I63)+1)))&gt;=Reestr!$G63,Reestr!$E63-Reestr!$F63,ROUND((MAX(0,MIN(Reestr!$G63,(YEAR(I$7)-YEAR(Reestr!$I63))*12+MONTH(I$7)-MONTH(Reestr!$I63)+1)))*(Reestr!$E63-Reestr!$F63)/Reestr!$G63,2))-IF((MAX(0,MIN(Reestr!$G63,(YEAR(I$7)-YEAR(Reestr!$I63))*12+MONTH(I$7)-MONTH(Reestr!$I63)+1-1)))&gt;=Reestr!$G63,Reestr!$E63-Reestr!$F63,ROUND((MAX(0,MIN(Reestr!$G63,(YEAR(I$7)-YEAR(Reestr!$I63))*12+MONTH(I$7)-MONTH(Reestr!$I63)+1-1)))*(Reestr!$E63-Reestr!$F63)/Reestr!$G63,2)),2))</f>
        <v/>
      </c>
      <c r="J65" s="13" t="str">
        <f aca="false">IF(OR(Reestr!$E63="",Reestr!$H63=""),"",ROUND(IF((MAX(0,MIN(Reestr!$G63,(YEAR(J$7)-YEAR(Reestr!$I63))*12+MONTH(J$7)-MONTH(Reestr!$I63)+1)))&gt;=Reestr!$G63,Reestr!$E63-Reestr!$F63,ROUND((MAX(0,MIN(Reestr!$G63,(YEAR(J$7)-YEAR(Reestr!$I63))*12+MONTH(J$7)-MONTH(Reestr!$I63)+1)))*(Reestr!$E63-Reestr!$F63)/Reestr!$G63,2))-IF((MAX(0,MIN(Reestr!$G63,(YEAR(J$7)-YEAR(Reestr!$I63))*12+MONTH(J$7)-MONTH(Reestr!$I63)+1-1)))&gt;=Reestr!$G63,Reestr!$E63-Reestr!$F63,ROUND((MAX(0,MIN(Reestr!$G63,(YEAR(J$7)-YEAR(Reestr!$I63))*12+MONTH(J$7)-MONTH(Reestr!$I63)+1-1)))*(Reestr!$E63-Reestr!$F63)/Reestr!$G63,2)),2))</f>
        <v/>
      </c>
      <c r="K65" s="13" t="str">
        <f aca="false">IF(OR(Reestr!$E63="",Reestr!$H63=""),"",ROUND(IF((MAX(0,MIN(Reestr!$G63,(YEAR(K$7)-YEAR(Reestr!$I63))*12+MONTH(K$7)-MONTH(Reestr!$I63)+1)))&gt;=Reestr!$G63,Reestr!$E63-Reestr!$F63,ROUND((MAX(0,MIN(Reestr!$G63,(YEAR(K$7)-YEAR(Reestr!$I63))*12+MONTH(K$7)-MONTH(Reestr!$I63)+1)))*(Reestr!$E63-Reestr!$F63)/Reestr!$G63,2))-IF((MAX(0,MIN(Reestr!$G63,(YEAR(K$7)-YEAR(Reestr!$I63))*12+MONTH(K$7)-MONTH(Reestr!$I63)+1-1)))&gt;=Reestr!$G63,Reestr!$E63-Reestr!$F63,ROUND((MAX(0,MIN(Reestr!$G63,(YEAR(K$7)-YEAR(Reestr!$I63))*12+MONTH(K$7)-MONTH(Reestr!$I63)+1-1)))*(Reestr!$E63-Reestr!$F63)/Reestr!$G63,2)),2))</f>
        <v/>
      </c>
      <c r="L65" s="13" t="str">
        <f aca="false">IF(OR(Reestr!$E63="",Reestr!$H63=""),"",ROUND(IF((MAX(0,MIN(Reestr!$G63,(YEAR(L$7)-YEAR(Reestr!$I63))*12+MONTH(L$7)-MONTH(Reestr!$I63)+1)))&gt;=Reestr!$G63,Reestr!$E63-Reestr!$F63,ROUND((MAX(0,MIN(Reestr!$G63,(YEAR(L$7)-YEAR(Reestr!$I63))*12+MONTH(L$7)-MONTH(Reestr!$I63)+1)))*(Reestr!$E63-Reestr!$F63)/Reestr!$G63,2))-IF((MAX(0,MIN(Reestr!$G63,(YEAR(L$7)-YEAR(Reestr!$I63))*12+MONTH(L$7)-MONTH(Reestr!$I63)+1-1)))&gt;=Reestr!$G63,Reestr!$E63-Reestr!$F63,ROUND((MAX(0,MIN(Reestr!$G63,(YEAR(L$7)-YEAR(Reestr!$I63))*12+MONTH(L$7)-MONTH(Reestr!$I63)+1-1)))*(Reestr!$E63-Reestr!$F63)/Reestr!$G63,2)),2))</f>
        <v/>
      </c>
      <c r="M65" s="13" t="str">
        <f aca="false">IF(OR(Reestr!$E63="",Reestr!$H63=""),"",ROUND(IF((MAX(0,MIN(Reestr!$G63,(YEAR(M$7)-YEAR(Reestr!$I63))*12+MONTH(M$7)-MONTH(Reestr!$I63)+1)))&gt;=Reestr!$G63,Reestr!$E63-Reestr!$F63,ROUND((MAX(0,MIN(Reestr!$G63,(YEAR(M$7)-YEAR(Reestr!$I63))*12+MONTH(M$7)-MONTH(Reestr!$I63)+1)))*(Reestr!$E63-Reestr!$F63)/Reestr!$G63,2))-IF((MAX(0,MIN(Reestr!$G63,(YEAR(M$7)-YEAR(Reestr!$I63))*12+MONTH(M$7)-MONTH(Reestr!$I63)+1-1)))&gt;=Reestr!$G63,Reestr!$E63-Reestr!$F63,ROUND((MAX(0,MIN(Reestr!$G63,(YEAR(M$7)-YEAR(Reestr!$I63))*12+MONTH(M$7)-MONTH(Reestr!$I63)+1-1)))*(Reestr!$E63-Reestr!$F63)/Reestr!$G63,2)),2))</f>
        <v/>
      </c>
      <c r="N65" s="13" t="str">
        <f aca="false">IF(OR(Reestr!$E63="",Reestr!$H63=""),"",ROUND(IF((MAX(0,MIN(Reestr!$G63,(YEAR(N$7)-YEAR(Reestr!$I63))*12+MONTH(N$7)-MONTH(Reestr!$I63)+1)))&gt;=Reestr!$G63,Reestr!$E63-Reestr!$F63,ROUND((MAX(0,MIN(Reestr!$G63,(YEAR(N$7)-YEAR(Reestr!$I63))*12+MONTH(N$7)-MONTH(Reestr!$I63)+1)))*(Reestr!$E63-Reestr!$F63)/Reestr!$G63,2))-IF((MAX(0,MIN(Reestr!$G63,(YEAR(N$7)-YEAR(Reestr!$I63))*12+MONTH(N$7)-MONTH(Reestr!$I63)+1-1)))&gt;=Reestr!$G63,Reestr!$E63-Reestr!$F63,ROUND((MAX(0,MIN(Reestr!$G63,(YEAR(N$7)-YEAR(Reestr!$I63))*12+MONTH(N$7)-MONTH(Reestr!$I63)+1-1)))*(Reestr!$E63-Reestr!$F63)/Reestr!$G63,2)),2))</f>
        <v/>
      </c>
      <c r="O65" s="29" t="str">
        <f aca="false">IF(B65="","",SUM(C65:N65))</f>
        <v/>
      </c>
    </row>
    <row r="66" customFormat="false" ht="15" hidden="false" customHeight="false" outlineLevel="0" collapsed="false">
      <c r="A66" s="23" t="str">
        <f aca="false">Reestr!A64</f>
        <v/>
      </c>
      <c r="B66" s="5" t="str">
        <f aca="false">IF(Reestr!B64="","",Reestr!B64)</f>
        <v/>
      </c>
      <c r="C66" s="13" t="str">
        <f aca="false">IF(OR(Reestr!$E64="",Reestr!$H64=""),"",ROUND(IF((MAX(0,MIN(Reestr!$G64,(YEAR(C$7)-YEAR(Reestr!$I64))*12+MONTH(C$7)-MONTH(Reestr!$I64)+1)))&gt;=Reestr!$G64,Reestr!$E64-Reestr!$F64,ROUND((MAX(0,MIN(Reestr!$G64,(YEAR(C$7)-YEAR(Reestr!$I64))*12+MONTH(C$7)-MONTH(Reestr!$I64)+1)))*(Reestr!$E64-Reestr!$F64)/Reestr!$G64,2))-IF((MAX(0,MIN(Reestr!$G64,(YEAR(C$7)-YEAR(Reestr!$I64))*12+MONTH(C$7)-MONTH(Reestr!$I64)+1-1)))&gt;=Reestr!$G64,Reestr!$E64-Reestr!$F64,ROUND((MAX(0,MIN(Reestr!$G64,(YEAR(C$7)-YEAR(Reestr!$I64))*12+MONTH(C$7)-MONTH(Reestr!$I64)+1-1)))*(Reestr!$E64-Reestr!$F64)/Reestr!$G64,2)),2))</f>
        <v/>
      </c>
      <c r="D66" s="13" t="str">
        <f aca="false">IF(OR(Reestr!$E64="",Reestr!$H64=""),"",ROUND(IF((MAX(0,MIN(Reestr!$G64,(YEAR(D$7)-YEAR(Reestr!$I64))*12+MONTH(D$7)-MONTH(Reestr!$I64)+1)))&gt;=Reestr!$G64,Reestr!$E64-Reestr!$F64,ROUND((MAX(0,MIN(Reestr!$G64,(YEAR(D$7)-YEAR(Reestr!$I64))*12+MONTH(D$7)-MONTH(Reestr!$I64)+1)))*(Reestr!$E64-Reestr!$F64)/Reestr!$G64,2))-IF((MAX(0,MIN(Reestr!$G64,(YEAR(D$7)-YEAR(Reestr!$I64))*12+MONTH(D$7)-MONTH(Reestr!$I64)+1-1)))&gt;=Reestr!$G64,Reestr!$E64-Reestr!$F64,ROUND((MAX(0,MIN(Reestr!$G64,(YEAR(D$7)-YEAR(Reestr!$I64))*12+MONTH(D$7)-MONTH(Reestr!$I64)+1-1)))*(Reestr!$E64-Reestr!$F64)/Reestr!$G64,2)),2))</f>
        <v/>
      </c>
      <c r="E66" s="13" t="str">
        <f aca="false">IF(OR(Reestr!$E64="",Reestr!$H64=""),"",ROUND(IF((MAX(0,MIN(Reestr!$G64,(YEAR(E$7)-YEAR(Reestr!$I64))*12+MONTH(E$7)-MONTH(Reestr!$I64)+1)))&gt;=Reestr!$G64,Reestr!$E64-Reestr!$F64,ROUND((MAX(0,MIN(Reestr!$G64,(YEAR(E$7)-YEAR(Reestr!$I64))*12+MONTH(E$7)-MONTH(Reestr!$I64)+1)))*(Reestr!$E64-Reestr!$F64)/Reestr!$G64,2))-IF((MAX(0,MIN(Reestr!$G64,(YEAR(E$7)-YEAR(Reestr!$I64))*12+MONTH(E$7)-MONTH(Reestr!$I64)+1-1)))&gt;=Reestr!$G64,Reestr!$E64-Reestr!$F64,ROUND((MAX(0,MIN(Reestr!$G64,(YEAR(E$7)-YEAR(Reestr!$I64))*12+MONTH(E$7)-MONTH(Reestr!$I64)+1-1)))*(Reestr!$E64-Reestr!$F64)/Reestr!$G64,2)),2))</f>
        <v/>
      </c>
      <c r="F66" s="13" t="str">
        <f aca="false">IF(OR(Reestr!$E64="",Reestr!$H64=""),"",ROUND(IF((MAX(0,MIN(Reestr!$G64,(YEAR(F$7)-YEAR(Reestr!$I64))*12+MONTH(F$7)-MONTH(Reestr!$I64)+1)))&gt;=Reestr!$G64,Reestr!$E64-Reestr!$F64,ROUND((MAX(0,MIN(Reestr!$G64,(YEAR(F$7)-YEAR(Reestr!$I64))*12+MONTH(F$7)-MONTH(Reestr!$I64)+1)))*(Reestr!$E64-Reestr!$F64)/Reestr!$G64,2))-IF((MAX(0,MIN(Reestr!$G64,(YEAR(F$7)-YEAR(Reestr!$I64))*12+MONTH(F$7)-MONTH(Reestr!$I64)+1-1)))&gt;=Reestr!$G64,Reestr!$E64-Reestr!$F64,ROUND((MAX(0,MIN(Reestr!$G64,(YEAR(F$7)-YEAR(Reestr!$I64))*12+MONTH(F$7)-MONTH(Reestr!$I64)+1-1)))*(Reestr!$E64-Reestr!$F64)/Reestr!$G64,2)),2))</f>
        <v/>
      </c>
      <c r="G66" s="13" t="str">
        <f aca="false">IF(OR(Reestr!$E64="",Reestr!$H64=""),"",ROUND(IF((MAX(0,MIN(Reestr!$G64,(YEAR(G$7)-YEAR(Reestr!$I64))*12+MONTH(G$7)-MONTH(Reestr!$I64)+1)))&gt;=Reestr!$G64,Reestr!$E64-Reestr!$F64,ROUND((MAX(0,MIN(Reestr!$G64,(YEAR(G$7)-YEAR(Reestr!$I64))*12+MONTH(G$7)-MONTH(Reestr!$I64)+1)))*(Reestr!$E64-Reestr!$F64)/Reestr!$G64,2))-IF((MAX(0,MIN(Reestr!$G64,(YEAR(G$7)-YEAR(Reestr!$I64))*12+MONTH(G$7)-MONTH(Reestr!$I64)+1-1)))&gt;=Reestr!$G64,Reestr!$E64-Reestr!$F64,ROUND((MAX(0,MIN(Reestr!$G64,(YEAR(G$7)-YEAR(Reestr!$I64))*12+MONTH(G$7)-MONTH(Reestr!$I64)+1-1)))*(Reestr!$E64-Reestr!$F64)/Reestr!$G64,2)),2))</f>
        <v/>
      </c>
      <c r="H66" s="13" t="str">
        <f aca="false">IF(OR(Reestr!$E64="",Reestr!$H64=""),"",ROUND(IF((MAX(0,MIN(Reestr!$G64,(YEAR(H$7)-YEAR(Reestr!$I64))*12+MONTH(H$7)-MONTH(Reestr!$I64)+1)))&gt;=Reestr!$G64,Reestr!$E64-Reestr!$F64,ROUND((MAX(0,MIN(Reestr!$G64,(YEAR(H$7)-YEAR(Reestr!$I64))*12+MONTH(H$7)-MONTH(Reestr!$I64)+1)))*(Reestr!$E64-Reestr!$F64)/Reestr!$G64,2))-IF((MAX(0,MIN(Reestr!$G64,(YEAR(H$7)-YEAR(Reestr!$I64))*12+MONTH(H$7)-MONTH(Reestr!$I64)+1-1)))&gt;=Reestr!$G64,Reestr!$E64-Reestr!$F64,ROUND((MAX(0,MIN(Reestr!$G64,(YEAR(H$7)-YEAR(Reestr!$I64))*12+MONTH(H$7)-MONTH(Reestr!$I64)+1-1)))*(Reestr!$E64-Reestr!$F64)/Reestr!$G64,2)),2))</f>
        <v/>
      </c>
      <c r="I66" s="13" t="str">
        <f aca="false">IF(OR(Reestr!$E64="",Reestr!$H64=""),"",ROUND(IF((MAX(0,MIN(Reestr!$G64,(YEAR(I$7)-YEAR(Reestr!$I64))*12+MONTH(I$7)-MONTH(Reestr!$I64)+1)))&gt;=Reestr!$G64,Reestr!$E64-Reestr!$F64,ROUND((MAX(0,MIN(Reestr!$G64,(YEAR(I$7)-YEAR(Reestr!$I64))*12+MONTH(I$7)-MONTH(Reestr!$I64)+1)))*(Reestr!$E64-Reestr!$F64)/Reestr!$G64,2))-IF((MAX(0,MIN(Reestr!$G64,(YEAR(I$7)-YEAR(Reestr!$I64))*12+MONTH(I$7)-MONTH(Reestr!$I64)+1-1)))&gt;=Reestr!$G64,Reestr!$E64-Reestr!$F64,ROUND((MAX(0,MIN(Reestr!$G64,(YEAR(I$7)-YEAR(Reestr!$I64))*12+MONTH(I$7)-MONTH(Reestr!$I64)+1-1)))*(Reestr!$E64-Reestr!$F64)/Reestr!$G64,2)),2))</f>
        <v/>
      </c>
      <c r="J66" s="13" t="str">
        <f aca="false">IF(OR(Reestr!$E64="",Reestr!$H64=""),"",ROUND(IF((MAX(0,MIN(Reestr!$G64,(YEAR(J$7)-YEAR(Reestr!$I64))*12+MONTH(J$7)-MONTH(Reestr!$I64)+1)))&gt;=Reestr!$G64,Reestr!$E64-Reestr!$F64,ROUND((MAX(0,MIN(Reestr!$G64,(YEAR(J$7)-YEAR(Reestr!$I64))*12+MONTH(J$7)-MONTH(Reestr!$I64)+1)))*(Reestr!$E64-Reestr!$F64)/Reestr!$G64,2))-IF((MAX(0,MIN(Reestr!$G64,(YEAR(J$7)-YEAR(Reestr!$I64))*12+MONTH(J$7)-MONTH(Reestr!$I64)+1-1)))&gt;=Reestr!$G64,Reestr!$E64-Reestr!$F64,ROUND((MAX(0,MIN(Reestr!$G64,(YEAR(J$7)-YEAR(Reestr!$I64))*12+MONTH(J$7)-MONTH(Reestr!$I64)+1-1)))*(Reestr!$E64-Reestr!$F64)/Reestr!$G64,2)),2))</f>
        <v/>
      </c>
      <c r="K66" s="13" t="str">
        <f aca="false">IF(OR(Reestr!$E64="",Reestr!$H64=""),"",ROUND(IF((MAX(0,MIN(Reestr!$G64,(YEAR(K$7)-YEAR(Reestr!$I64))*12+MONTH(K$7)-MONTH(Reestr!$I64)+1)))&gt;=Reestr!$G64,Reestr!$E64-Reestr!$F64,ROUND((MAX(0,MIN(Reestr!$G64,(YEAR(K$7)-YEAR(Reestr!$I64))*12+MONTH(K$7)-MONTH(Reestr!$I64)+1)))*(Reestr!$E64-Reestr!$F64)/Reestr!$G64,2))-IF((MAX(0,MIN(Reestr!$G64,(YEAR(K$7)-YEAR(Reestr!$I64))*12+MONTH(K$7)-MONTH(Reestr!$I64)+1-1)))&gt;=Reestr!$G64,Reestr!$E64-Reestr!$F64,ROUND((MAX(0,MIN(Reestr!$G64,(YEAR(K$7)-YEAR(Reestr!$I64))*12+MONTH(K$7)-MONTH(Reestr!$I64)+1-1)))*(Reestr!$E64-Reestr!$F64)/Reestr!$G64,2)),2))</f>
        <v/>
      </c>
      <c r="L66" s="13" t="str">
        <f aca="false">IF(OR(Reestr!$E64="",Reestr!$H64=""),"",ROUND(IF((MAX(0,MIN(Reestr!$G64,(YEAR(L$7)-YEAR(Reestr!$I64))*12+MONTH(L$7)-MONTH(Reestr!$I64)+1)))&gt;=Reestr!$G64,Reestr!$E64-Reestr!$F64,ROUND((MAX(0,MIN(Reestr!$G64,(YEAR(L$7)-YEAR(Reestr!$I64))*12+MONTH(L$7)-MONTH(Reestr!$I64)+1)))*(Reestr!$E64-Reestr!$F64)/Reestr!$G64,2))-IF((MAX(0,MIN(Reestr!$G64,(YEAR(L$7)-YEAR(Reestr!$I64))*12+MONTH(L$7)-MONTH(Reestr!$I64)+1-1)))&gt;=Reestr!$G64,Reestr!$E64-Reestr!$F64,ROUND((MAX(0,MIN(Reestr!$G64,(YEAR(L$7)-YEAR(Reestr!$I64))*12+MONTH(L$7)-MONTH(Reestr!$I64)+1-1)))*(Reestr!$E64-Reestr!$F64)/Reestr!$G64,2)),2))</f>
        <v/>
      </c>
      <c r="M66" s="13" t="str">
        <f aca="false">IF(OR(Reestr!$E64="",Reestr!$H64=""),"",ROUND(IF((MAX(0,MIN(Reestr!$G64,(YEAR(M$7)-YEAR(Reestr!$I64))*12+MONTH(M$7)-MONTH(Reestr!$I64)+1)))&gt;=Reestr!$G64,Reestr!$E64-Reestr!$F64,ROUND((MAX(0,MIN(Reestr!$G64,(YEAR(M$7)-YEAR(Reestr!$I64))*12+MONTH(M$7)-MONTH(Reestr!$I64)+1)))*(Reestr!$E64-Reestr!$F64)/Reestr!$G64,2))-IF((MAX(0,MIN(Reestr!$G64,(YEAR(M$7)-YEAR(Reestr!$I64))*12+MONTH(M$7)-MONTH(Reestr!$I64)+1-1)))&gt;=Reestr!$G64,Reestr!$E64-Reestr!$F64,ROUND((MAX(0,MIN(Reestr!$G64,(YEAR(M$7)-YEAR(Reestr!$I64))*12+MONTH(M$7)-MONTH(Reestr!$I64)+1-1)))*(Reestr!$E64-Reestr!$F64)/Reestr!$G64,2)),2))</f>
        <v/>
      </c>
      <c r="N66" s="13" t="str">
        <f aca="false">IF(OR(Reestr!$E64="",Reestr!$H64=""),"",ROUND(IF((MAX(0,MIN(Reestr!$G64,(YEAR(N$7)-YEAR(Reestr!$I64))*12+MONTH(N$7)-MONTH(Reestr!$I64)+1)))&gt;=Reestr!$G64,Reestr!$E64-Reestr!$F64,ROUND((MAX(0,MIN(Reestr!$G64,(YEAR(N$7)-YEAR(Reestr!$I64))*12+MONTH(N$7)-MONTH(Reestr!$I64)+1)))*(Reestr!$E64-Reestr!$F64)/Reestr!$G64,2))-IF((MAX(0,MIN(Reestr!$G64,(YEAR(N$7)-YEAR(Reestr!$I64))*12+MONTH(N$7)-MONTH(Reestr!$I64)+1-1)))&gt;=Reestr!$G64,Reestr!$E64-Reestr!$F64,ROUND((MAX(0,MIN(Reestr!$G64,(YEAR(N$7)-YEAR(Reestr!$I64))*12+MONTH(N$7)-MONTH(Reestr!$I64)+1-1)))*(Reestr!$E64-Reestr!$F64)/Reestr!$G64,2)),2))</f>
        <v/>
      </c>
      <c r="O66" s="29" t="str">
        <f aca="false">IF(B66="","",SUM(C66:N66))</f>
        <v/>
      </c>
    </row>
    <row r="67" customFormat="false" ht="15" hidden="false" customHeight="false" outlineLevel="0" collapsed="false">
      <c r="A67" s="23" t="str">
        <f aca="false">Reestr!A65</f>
        <v/>
      </c>
      <c r="B67" s="5" t="str">
        <f aca="false">IF(Reestr!B65="","",Reestr!B65)</f>
        <v/>
      </c>
      <c r="C67" s="13" t="str">
        <f aca="false">IF(OR(Reestr!$E65="",Reestr!$H65=""),"",ROUND(IF((MAX(0,MIN(Reestr!$G65,(YEAR(C$7)-YEAR(Reestr!$I65))*12+MONTH(C$7)-MONTH(Reestr!$I65)+1)))&gt;=Reestr!$G65,Reestr!$E65-Reestr!$F65,ROUND((MAX(0,MIN(Reestr!$G65,(YEAR(C$7)-YEAR(Reestr!$I65))*12+MONTH(C$7)-MONTH(Reestr!$I65)+1)))*(Reestr!$E65-Reestr!$F65)/Reestr!$G65,2))-IF((MAX(0,MIN(Reestr!$G65,(YEAR(C$7)-YEAR(Reestr!$I65))*12+MONTH(C$7)-MONTH(Reestr!$I65)+1-1)))&gt;=Reestr!$G65,Reestr!$E65-Reestr!$F65,ROUND((MAX(0,MIN(Reestr!$G65,(YEAR(C$7)-YEAR(Reestr!$I65))*12+MONTH(C$7)-MONTH(Reestr!$I65)+1-1)))*(Reestr!$E65-Reestr!$F65)/Reestr!$G65,2)),2))</f>
        <v/>
      </c>
      <c r="D67" s="13" t="str">
        <f aca="false">IF(OR(Reestr!$E65="",Reestr!$H65=""),"",ROUND(IF((MAX(0,MIN(Reestr!$G65,(YEAR(D$7)-YEAR(Reestr!$I65))*12+MONTH(D$7)-MONTH(Reestr!$I65)+1)))&gt;=Reestr!$G65,Reestr!$E65-Reestr!$F65,ROUND((MAX(0,MIN(Reestr!$G65,(YEAR(D$7)-YEAR(Reestr!$I65))*12+MONTH(D$7)-MONTH(Reestr!$I65)+1)))*(Reestr!$E65-Reestr!$F65)/Reestr!$G65,2))-IF((MAX(0,MIN(Reestr!$G65,(YEAR(D$7)-YEAR(Reestr!$I65))*12+MONTH(D$7)-MONTH(Reestr!$I65)+1-1)))&gt;=Reestr!$G65,Reestr!$E65-Reestr!$F65,ROUND((MAX(0,MIN(Reestr!$G65,(YEAR(D$7)-YEAR(Reestr!$I65))*12+MONTH(D$7)-MONTH(Reestr!$I65)+1-1)))*(Reestr!$E65-Reestr!$F65)/Reestr!$G65,2)),2))</f>
        <v/>
      </c>
      <c r="E67" s="13" t="str">
        <f aca="false">IF(OR(Reestr!$E65="",Reestr!$H65=""),"",ROUND(IF((MAX(0,MIN(Reestr!$G65,(YEAR(E$7)-YEAR(Reestr!$I65))*12+MONTH(E$7)-MONTH(Reestr!$I65)+1)))&gt;=Reestr!$G65,Reestr!$E65-Reestr!$F65,ROUND((MAX(0,MIN(Reestr!$G65,(YEAR(E$7)-YEAR(Reestr!$I65))*12+MONTH(E$7)-MONTH(Reestr!$I65)+1)))*(Reestr!$E65-Reestr!$F65)/Reestr!$G65,2))-IF((MAX(0,MIN(Reestr!$G65,(YEAR(E$7)-YEAR(Reestr!$I65))*12+MONTH(E$7)-MONTH(Reestr!$I65)+1-1)))&gt;=Reestr!$G65,Reestr!$E65-Reestr!$F65,ROUND((MAX(0,MIN(Reestr!$G65,(YEAR(E$7)-YEAR(Reestr!$I65))*12+MONTH(E$7)-MONTH(Reestr!$I65)+1-1)))*(Reestr!$E65-Reestr!$F65)/Reestr!$G65,2)),2))</f>
        <v/>
      </c>
      <c r="F67" s="13" t="str">
        <f aca="false">IF(OR(Reestr!$E65="",Reestr!$H65=""),"",ROUND(IF((MAX(0,MIN(Reestr!$G65,(YEAR(F$7)-YEAR(Reestr!$I65))*12+MONTH(F$7)-MONTH(Reestr!$I65)+1)))&gt;=Reestr!$G65,Reestr!$E65-Reestr!$F65,ROUND((MAX(0,MIN(Reestr!$G65,(YEAR(F$7)-YEAR(Reestr!$I65))*12+MONTH(F$7)-MONTH(Reestr!$I65)+1)))*(Reestr!$E65-Reestr!$F65)/Reestr!$G65,2))-IF((MAX(0,MIN(Reestr!$G65,(YEAR(F$7)-YEAR(Reestr!$I65))*12+MONTH(F$7)-MONTH(Reestr!$I65)+1-1)))&gt;=Reestr!$G65,Reestr!$E65-Reestr!$F65,ROUND((MAX(0,MIN(Reestr!$G65,(YEAR(F$7)-YEAR(Reestr!$I65))*12+MONTH(F$7)-MONTH(Reestr!$I65)+1-1)))*(Reestr!$E65-Reestr!$F65)/Reestr!$G65,2)),2))</f>
        <v/>
      </c>
      <c r="G67" s="13" t="str">
        <f aca="false">IF(OR(Reestr!$E65="",Reestr!$H65=""),"",ROUND(IF((MAX(0,MIN(Reestr!$G65,(YEAR(G$7)-YEAR(Reestr!$I65))*12+MONTH(G$7)-MONTH(Reestr!$I65)+1)))&gt;=Reestr!$G65,Reestr!$E65-Reestr!$F65,ROUND((MAX(0,MIN(Reestr!$G65,(YEAR(G$7)-YEAR(Reestr!$I65))*12+MONTH(G$7)-MONTH(Reestr!$I65)+1)))*(Reestr!$E65-Reestr!$F65)/Reestr!$G65,2))-IF((MAX(0,MIN(Reestr!$G65,(YEAR(G$7)-YEAR(Reestr!$I65))*12+MONTH(G$7)-MONTH(Reestr!$I65)+1-1)))&gt;=Reestr!$G65,Reestr!$E65-Reestr!$F65,ROUND((MAX(0,MIN(Reestr!$G65,(YEAR(G$7)-YEAR(Reestr!$I65))*12+MONTH(G$7)-MONTH(Reestr!$I65)+1-1)))*(Reestr!$E65-Reestr!$F65)/Reestr!$G65,2)),2))</f>
        <v/>
      </c>
      <c r="H67" s="13" t="str">
        <f aca="false">IF(OR(Reestr!$E65="",Reestr!$H65=""),"",ROUND(IF((MAX(0,MIN(Reestr!$G65,(YEAR(H$7)-YEAR(Reestr!$I65))*12+MONTH(H$7)-MONTH(Reestr!$I65)+1)))&gt;=Reestr!$G65,Reestr!$E65-Reestr!$F65,ROUND((MAX(0,MIN(Reestr!$G65,(YEAR(H$7)-YEAR(Reestr!$I65))*12+MONTH(H$7)-MONTH(Reestr!$I65)+1)))*(Reestr!$E65-Reestr!$F65)/Reestr!$G65,2))-IF((MAX(0,MIN(Reestr!$G65,(YEAR(H$7)-YEAR(Reestr!$I65))*12+MONTH(H$7)-MONTH(Reestr!$I65)+1-1)))&gt;=Reestr!$G65,Reestr!$E65-Reestr!$F65,ROUND((MAX(0,MIN(Reestr!$G65,(YEAR(H$7)-YEAR(Reestr!$I65))*12+MONTH(H$7)-MONTH(Reestr!$I65)+1-1)))*(Reestr!$E65-Reestr!$F65)/Reestr!$G65,2)),2))</f>
        <v/>
      </c>
      <c r="I67" s="13" t="str">
        <f aca="false">IF(OR(Reestr!$E65="",Reestr!$H65=""),"",ROUND(IF((MAX(0,MIN(Reestr!$G65,(YEAR(I$7)-YEAR(Reestr!$I65))*12+MONTH(I$7)-MONTH(Reestr!$I65)+1)))&gt;=Reestr!$G65,Reestr!$E65-Reestr!$F65,ROUND((MAX(0,MIN(Reestr!$G65,(YEAR(I$7)-YEAR(Reestr!$I65))*12+MONTH(I$7)-MONTH(Reestr!$I65)+1)))*(Reestr!$E65-Reestr!$F65)/Reestr!$G65,2))-IF((MAX(0,MIN(Reestr!$G65,(YEAR(I$7)-YEAR(Reestr!$I65))*12+MONTH(I$7)-MONTH(Reestr!$I65)+1-1)))&gt;=Reestr!$G65,Reestr!$E65-Reestr!$F65,ROUND((MAX(0,MIN(Reestr!$G65,(YEAR(I$7)-YEAR(Reestr!$I65))*12+MONTH(I$7)-MONTH(Reestr!$I65)+1-1)))*(Reestr!$E65-Reestr!$F65)/Reestr!$G65,2)),2))</f>
        <v/>
      </c>
      <c r="J67" s="13" t="str">
        <f aca="false">IF(OR(Reestr!$E65="",Reestr!$H65=""),"",ROUND(IF((MAX(0,MIN(Reestr!$G65,(YEAR(J$7)-YEAR(Reestr!$I65))*12+MONTH(J$7)-MONTH(Reestr!$I65)+1)))&gt;=Reestr!$G65,Reestr!$E65-Reestr!$F65,ROUND((MAX(0,MIN(Reestr!$G65,(YEAR(J$7)-YEAR(Reestr!$I65))*12+MONTH(J$7)-MONTH(Reestr!$I65)+1)))*(Reestr!$E65-Reestr!$F65)/Reestr!$G65,2))-IF((MAX(0,MIN(Reestr!$G65,(YEAR(J$7)-YEAR(Reestr!$I65))*12+MONTH(J$7)-MONTH(Reestr!$I65)+1-1)))&gt;=Reestr!$G65,Reestr!$E65-Reestr!$F65,ROUND((MAX(0,MIN(Reestr!$G65,(YEAR(J$7)-YEAR(Reestr!$I65))*12+MONTH(J$7)-MONTH(Reestr!$I65)+1-1)))*(Reestr!$E65-Reestr!$F65)/Reestr!$G65,2)),2))</f>
        <v/>
      </c>
      <c r="K67" s="13" t="str">
        <f aca="false">IF(OR(Reestr!$E65="",Reestr!$H65=""),"",ROUND(IF((MAX(0,MIN(Reestr!$G65,(YEAR(K$7)-YEAR(Reestr!$I65))*12+MONTH(K$7)-MONTH(Reestr!$I65)+1)))&gt;=Reestr!$G65,Reestr!$E65-Reestr!$F65,ROUND((MAX(0,MIN(Reestr!$G65,(YEAR(K$7)-YEAR(Reestr!$I65))*12+MONTH(K$7)-MONTH(Reestr!$I65)+1)))*(Reestr!$E65-Reestr!$F65)/Reestr!$G65,2))-IF((MAX(0,MIN(Reestr!$G65,(YEAR(K$7)-YEAR(Reestr!$I65))*12+MONTH(K$7)-MONTH(Reestr!$I65)+1-1)))&gt;=Reestr!$G65,Reestr!$E65-Reestr!$F65,ROUND((MAX(0,MIN(Reestr!$G65,(YEAR(K$7)-YEAR(Reestr!$I65))*12+MONTH(K$7)-MONTH(Reestr!$I65)+1-1)))*(Reestr!$E65-Reestr!$F65)/Reestr!$G65,2)),2))</f>
        <v/>
      </c>
      <c r="L67" s="13" t="str">
        <f aca="false">IF(OR(Reestr!$E65="",Reestr!$H65=""),"",ROUND(IF((MAX(0,MIN(Reestr!$G65,(YEAR(L$7)-YEAR(Reestr!$I65))*12+MONTH(L$7)-MONTH(Reestr!$I65)+1)))&gt;=Reestr!$G65,Reestr!$E65-Reestr!$F65,ROUND((MAX(0,MIN(Reestr!$G65,(YEAR(L$7)-YEAR(Reestr!$I65))*12+MONTH(L$7)-MONTH(Reestr!$I65)+1)))*(Reestr!$E65-Reestr!$F65)/Reestr!$G65,2))-IF((MAX(0,MIN(Reestr!$G65,(YEAR(L$7)-YEAR(Reestr!$I65))*12+MONTH(L$7)-MONTH(Reestr!$I65)+1-1)))&gt;=Reestr!$G65,Reestr!$E65-Reestr!$F65,ROUND((MAX(0,MIN(Reestr!$G65,(YEAR(L$7)-YEAR(Reestr!$I65))*12+MONTH(L$7)-MONTH(Reestr!$I65)+1-1)))*(Reestr!$E65-Reestr!$F65)/Reestr!$G65,2)),2))</f>
        <v/>
      </c>
      <c r="M67" s="13" t="str">
        <f aca="false">IF(OR(Reestr!$E65="",Reestr!$H65=""),"",ROUND(IF((MAX(0,MIN(Reestr!$G65,(YEAR(M$7)-YEAR(Reestr!$I65))*12+MONTH(M$7)-MONTH(Reestr!$I65)+1)))&gt;=Reestr!$G65,Reestr!$E65-Reestr!$F65,ROUND((MAX(0,MIN(Reestr!$G65,(YEAR(M$7)-YEAR(Reestr!$I65))*12+MONTH(M$7)-MONTH(Reestr!$I65)+1)))*(Reestr!$E65-Reestr!$F65)/Reestr!$G65,2))-IF((MAX(0,MIN(Reestr!$G65,(YEAR(M$7)-YEAR(Reestr!$I65))*12+MONTH(M$7)-MONTH(Reestr!$I65)+1-1)))&gt;=Reestr!$G65,Reestr!$E65-Reestr!$F65,ROUND((MAX(0,MIN(Reestr!$G65,(YEAR(M$7)-YEAR(Reestr!$I65))*12+MONTH(M$7)-MONTH(Reestr!$I65)+1-1)))*(Reestr!$E65-Reestr!$F65)/Reestr!$G65,2)),2))</f>
        <v/>
      </c>
      <c r="N67" s="13" t="str">
        <f aca="false">IF(OR(Reestr!$E65="",Reestr!$H65=""),"",ROUND(IF((MAX(0,MIN(Reestr!$G65,(YEAR(N$7)-YEAR(Reestr!$I65))*12+MONTH(N$7)-MONTH(Reestr!$I65)+1)))&gt;=Reestr!$G65,Reestr!$E65-Reestr!$F65,ROUND((MAX(0,MIN(Reestr!$G65,(YEAR(N$7)-YEAR(Reestr!$I65))*12+MONTH(N$7)-MONTH(Reestr!$I65)+1)))*(Reestr!$E65-Reestr!$F65)/Reestr!$G65,2))-IF((MAX(0,MIN(Reestr!$G65,(YEAR(N$7)-YEAR(Reestr!$I65))*12+MONTH(N$7)-MONTH(Reestr!$I65)+1-1)))&gt;=Reestr!$G65,Reestr!$E65-Reestr!$F65,ROUND((MAX(0,MIN(Reestr!$G65,(YEAR(N$7)-YEAR(Reestr!$I65))*12+MONTH(N$7)-MONTH(Reestr!$I65)+1-1)))*(Reestr!$E65-Reestr!$F65)/Reestr!$G65,2)),2))</f>
        <v/>
      </c>
      <c r="O67" s="29" t="str">
        <f aca="false">IF(B67="","",SUM(C67:N67))</f>
        <v/>
      </c>
    </row>
    <row r="68" customFormat="false" ht="15" hidden="false" customHeight="false" outlineLevel="0" collapsed="false">
      <c r="A68" s="23" t="str">
        <f aca="false">Reestr!A66</f>
        <v/>
      </c>
      <c r="B68" s="5" t="str">
        <f aca="false">IF(Reestr!B66="","",Reestr!B66)</f>
        <v/>
      </c>
      <c r="C68" s="13" t="str">
        <f aca="false">IF(OR(Reestr!$E66="",Reestr!$H66=""),"",ROUND(IF((MAX(0,MIN(Reestr!$G66,(YEAR(C$7)-YEAR(Reestr!$I66))*12+MONTH(C$7)-MONTH(Reestr!$I66)+1)))&gt;=Reestr!$G66,Reestr!$E66-Reestr!$F66,ROUND((MAX(0,MIN(Reestr!$G66,(YEAR(C$7)-YEAR(Reestr!$I66))*12+MONTH(C$7)-MONTH(Reestr!$I66)+1)))*(Reestr!$E66-Reestr!$F66)/Reestr!$G66,2))-IF((MAX(0,MIN(Reestr!$G66,(YEAR(C$7)-YEAR(Reestr!$I66))*12+MONTH(C$7)-MONTH(Reestr!$I66)+1-1)))&gt;=Reestr!$G66,Reestr!$E66-Reestr!$F66,ROUND((MAX(0,MIN(Reestr!$G66,(YEAR(C$7)-YEAR(Reestr!$I66))*12+MONTH(C$7)-MONTH(Reestr!$I66)+1-1)))*(Reestr!$E66-Reestr!$F66)/Reestr!$G66,2)),2))</f>
        <v/>
      </c>
      <c r="D68" s="13" t="str">
        <f aca="false">IF(OR(Reestr!$E66="",Reestr!$H66=""),"",ROUND(IF((MAX(0,MIN(Reestr!$G66,(YEAR(D$7)-YEAR(Reestr!$I66))*12+MONTH(D$7)-MONTH(Reestr!$I66)+1)))&gt;=Reestr!$G66,Reestr!$E66-Reestr!$F66,ROUND((MAX(0,MIN(Reestr!$G66,(YEAR(D$7)-YEAR(Reestr!$I66))*12+MONTH(D$7)-MONTH(Reestr!$I66)+1)))*(Reestr!$E66-Reestr!$F66)/Reestr!$G66,2))-IF((MAX(0,MIN(Reestr!$G66,(YEAR(D$7)-YEAR(Reestr!$I66))*12+MONTH(D$7)-MONTH(Reestr!$I66)+1-1)))&gt;=Reestr!$G66,Reestr!$E66-Reestr!$F66,ROUND((MAX(0,MIN(Reestr!$G66,(YEAR(D$7)-YEAR(Reestr!$I66))*12+MONTH(D$7)-MONTH(Reestr!$I66)+1-1)))*(Reestr!$E66-Reestr!$F66)/Reestr!$G66,2)),2))</f>
        <v/>
      </c>
      <c r="E68" s="13" t="str">
        <f aca="false">IF(OR(Reestr!$E66="",Reestr!$H66=""),"",ROUND(IF((MAX(0,MIN(Reestr!$G66,(YEAR(E$7)-YEAR(Reestr!$I66))*12+MONTH(E$7)-MONTH(Reestr!$I66)+1)))&gt;=Reestr!$G66,Reestr!$E66-Reestr!$F66,ROUND((MAX(0,MIN(Reestr!$G66,(YEAR(E$7)-YEAR(Reestr!$I66))*12+MONTH(E$7)-MONTH(Reestr!$I66)+1)))*(Reestr!$E66-Reestr!$F66)/Reestr!$G66,2))-IF((MAX(0,MIN(Reestr!$G66,(YEAR(E$7)-YEAR(Reestr!$I66))*12+MONTH(E$7)-MONTH(Reestr!$I66)+1-1)))&gt;=Reestr!$G66,Reestr!$E66-Reestr!$F66,ROUND((MAX(0,MIN(Reestr!$G66,(YEAR(E$7)-YEAR(Reestr!$I66))*12+MONTH(E$7)-MONTH(Reestr!$I66)+1-1)))*(Reestr!$E66-Reestr!$F66)/Reestr!$G66,2)),2))</f>
        <v/>
      </c>
      <c r="F68" s="13" t="str">
        <f aca="false">IF(OR(Reestr!$E66="",Reestr!$H66=""),"",ROUND(IF((MAX(0,MIN(Reestr!$G66,(YEAR(F$7)-YEAR(Reestr!$I66))*12+MONTH(F$7)-MONTH(Reestr!$I66)+1)))&gt;=Reestr!$G66,Reestr!$E66-Reestr!$F66,ROUND((MAX(0,MIN(Reestr!$G66,(YEAR(F$7)-YEAR(Reestr!$I66))*12+MONTH(F$7)-MONTH(Reestr!$I66)+1)))*(Reestr!$E66-Reestr!$F66)/Reestr!$G66,2))-IF((MAX(0,MIN(Reestr!$G66,(YEAR(F$7)-YEAR(Reestr!$I66))*12+MONTH(F$7)-MONTH(Reestr!$I66)+1-1)))&gt;=Reestr!$G66,Reestr!$E66-Reestr!$F66,ROUND((MAX(0,MIN(Reestr!$G66,(YEAR(F$7)-YEAR(Reestr!$I66))*12+MONTH(F$7)-MONTH(Reestr!$I66)+1-1)))*(Reestr!$E66-Reestr!$F66)/Reestr!$G66,2)),2))</f>
        <v/>
      </c>
      <c r="G68" s="13" t="str">
        <f aca="false">IF(OR(Reestr!$E66="",Reestr!$H66=""),"",ROUND(IF((MAX(0,MIN(Reestr!$G66,(YEAR(G$7)-YEAR(Reestr!$I66))*12+MONTH(G$7)-MONTH(Reestr!$I66)+1)))&gt;=Reestr!$G66,Reestr!$E66-Reestr!$F66,ROUND((MAX(0,MIN(Reestr!$G66,(YEAR(G$7)-YEAR(Reestr!$I66))*12+MONTH(G$7)-MONTH(Reestr!$I66)+1)))*(Reestr!$E66-Reestr!$F66)/Reestr!$G66,2))-IF((MAX(0,MIN(Reestr!$G66,(YEAR(G$7)-YEAR(Reestr!$I66))*12+MONTH(G$7)-MONTH(Reestr!$I66)+1-1)))&gt;=Reestr!$G66,Reestr!$E66-Reestr!$F66,ROUND((MAX(0,MIN(Reestr!$G66,(YEAR(G$7)-YEAR(Reestr!$I66))*12+MONTH(G$7)-MONTH(Reestr!$I66)+1-1)))*(Reestr!$E66-Reestr!$F66)/Reestr!$G66,2)),2))</f>
        <v/>
      </c>
      <c r="H68" s="13" t="str">
        <f aca="false">IF(OR(Reestr!$E66="",Reestr!$H66=""),"",ROUND(IF((MAX(0,MIN(Reestr!$G66,(YEAR(H$7)-YEAR(Reestr!$I66))*12+MONTH(H$7)-MONTH(Reestr!$I66)+1)))&gt;=Reestr!$G66,Reestr!$E66-Reestr!$F66,ROUND((MAX(0,MIN(Reestr!$G66,(YEAR(H$7)-YEAR(Reestr!$I66))*12+MONTH(H$7)-MONTH(Reestr!$I66)+1)))*(Reestr!$E66-Reestr!$F66)/Reestr!$G66,2))-IF((MAX(0,MIN(Reestr!$G66,(YEAR(H$7)-YEAR(Reestr!$I66))*12+MONTH(H$7)-MONTH(Reestr!$I66)+1-1)))&gt;=Reestr!$G66,Reestr!$E66-Reestr!$F66,ROUND((MAX(0,MIN(Reestr!$G66,(YEAR(H$7)-YEAR(Reestr!$I66))*12+MONTH(H$7)-MONTH(Reestr!$I66)+1-1)))*(Reestr!$E66-Reestr!$F66)/Reestr!$G66,2)),2))</f>
        <v/>
      </c>
      <c r="I68" s="13" t="str">
        <f aca="false">IF(OR(Reestr!$E66="",Reestr!$H66=""),"",ROUND(IF((MAX(0,MIN(Reestr!$G66,(YEAR(I$7)-YEAR(Reestr!$I66))*12+MONTH(I$7)-MONTH(Reestr!$I66)+1)))&gt;=Reestr!$G66,Reestr!$E66-Reestr!$F66,ROUND((MAX(0,MIN(Reestr!$G66,(YEAR(I$7)-YEAR(Reestr!$I66))*12+MONTH(I$7)-MONTH(Reestr!$I66)+1)))*(Reestr!$E66-Reestr!$F66)/Reestr!$G66,2))-IF((MAX(0,MIN(Reestr!$G66,(YEAR(I$7)-YEAR(Reestr!$I66))*12+MONTH(I$7)-MONTH(Reestr!$I66)+1-1)))&gt;=Reestr!$G66,Reestr!$E66-Reestr!$F66,ROUND((MAX(0,MIN(Reestr!$G66,(YEAR(I$7)-YEAR(Reestr!$I66))*12+MONTH(I$7)-MONTH(Reestr!$I66)+1-1)))*(Reestr!$E66-Reestr!$F66)/Reestr!$G66,2)),2))</f>
        <v/>
      </c>
      <c r="J68" s="13" t="str">
        <f aca="false">IF(OR(Reestr!$E66="",Reestr!$H66=""),"",ROUND(IF((MAX(0,MIN(Reestr!$G66,(YEAR(J$7)-YEAR(Reestr!$I66))*12+MONTH(J$7)-MONTH(Reestr!$I66)+1)))&gt;=Reestr!$G66,Reestr!$E66-Reestr!$F66,ROUND((MAX(0,MIN(Reestr!$G66,(YEAR(J$7)-YEAR(Reestr!$I66))*12+MONTH(J$7)-MONTH(Reestr!$I66)+1)))*(Reestr!$E66-Reestr!$F66)/Reestr!$G66,2))-IF((MAX(0,MIN(Reestr!$G66,(YEAR(J$7)-YEAR(Reestr!$I66))*12+MONTH(J$7)-MONTH(Reestr!$I66)+1-1)))&gt;=Reestr!$G66,Reestr!$E66-Reestr!$F66,ROUND((MAX(0,MIN(Reestr!$G66,(YEAR(J$7)-YEAR(Reestr!$I66))*12+MONTH(J$7)-MONTH(Reestr!$I66)+1-1)))*(Reestr!$E66-Reestr!$F66)/Reestr!$G66,2)),2))</f>
        <v/>
      </c>
      <c r="K68" s="13" t="str">
        <f aca="false">IF(OR(Reestr!$E66="",Reestr!$H66=""),"",ROUND(IF((MAX(0,MIN(Reestr!$G66,(YEAR(K$7)-YEAR(Reestr!$I66))*12+MONTH(K$7)-MONTH(Reestr!$I66)+1)))&gt;=Reestr!$G66,Reestr!$E66-Reestr!$F66,ROUND((MAX(0,MIN(Reestr!$G66,(YEAR(K$7)-YEAR(Reestr!$I66))*12+MONTH(K$7)-MONTH(Reestr!$I66)+1)))*(Reestr!$E66-Reestr!$F66)/Reestr!$G66,2))-IF((MAX(0,MIN(Reestr!$G66,(YEAR(K$7)-YEAR(Reestr!$I66))*12+MONTH(K$7)-MONTH(Reestr!$I66)+1-1)))&gt;=Reestr!$G66,Reestr!$E66-Reestr!$F66,ROUND((MAX(0,MIN(Reestr!$G66,(YEAR(K$7)-YEAR(Reestr!$I66))*12+MONTH(K$7)-MONTH(Reestr!$I66)+1-1)))*(Reestr!$E66-Reestr!$F66)/Reestr!$G66,2)),2))</f>
        <v/>
      </c>
      <c r="L68" s="13" t="str">
        <f aca="false">IF(OR(Reestr!$E66="",Reestr!$H66=""),"",ROUND(IF((MAX(0,MIN(Reestr!$G66,(YEAR(L$7)-YEAR(Reestr!$I66))*12+MONTH(L$7)-MONTH(Reestr!$I66)+1)))&gt;=Reestr!$G66,Reestr!$E66-Reestr!$F66,ROUND((MAX(0,MIN(Reestr!$G66,(YEAR(L$7)-YEAR(Reestr!$I66))*12+MONTH(L$7)-MONTH(Reestr!$I66)+1)))*(Reestr!$E66-Reestr!$F66)/Reestr!$G66,2))-IF((MAX(0,MIN(Reestr!$G66,(YEAR(L$7)-YEAR(Reestr!$I66))*12+MONTH(L$7)-MONTH(Reestr!$I66)+1-1)))&gt;=Reestr!$G66,Reestr!$E66-Reestr!$F66,ROUND((MAX(0,MIN(Reestr!$G66,(YEAR(L$7)-YEAR(Reestr!$I66))*12+MONTH(L$7)-MONTH(Reestr!$I66)+1-1)))*(Reestr!$E66-Reestr!$F66)/Reestr!$G66,2)),2))</f>
        <v/>
      </c>
      <c r="M68" s="13" t="str">
        <f aca="false">IF(OR(Reestr!$E66="",Reestr!$H66=""),"",ROUND(IF((MAX(0,MIN(Reestr!$G66,(YEAR(M$7)-YEAR(Reestr!$I66))*12+MONTH(M$7)-MONTH(Reestr!$I66)+1)))&gt;=Reestr!$G66,Reestr!$E66-Reestr!$F66,ROUND((MAX(0,MIN(Reestr!$G66,(YEAR(M$7)-YEAR(Reestr!$I66))*12+MONTH(M$7)-MONTH(Reestr!$I66)+1)))*(Reestr!$E66-Reestr!$F66)/Reestr!$G66,2))-IF((MAX(0,MIN(Reestr!$G66,(YEAR(M$7)-YEAR(Reestr!$I66))*12+MONTH(M$7)-MONTH(Reestr!$I66)+1-1)))&gt;=Reestr!$G66,Reestr!$E66-Reestr!$F66,ROUND((MAX(0,MIN(Reestr!$G66,(YEAR(M$7)-YEAR(Reestr!$I66))*12+MONTH(M$7)-MONTH(Reestr!$I66)+1-1)))*(Reestr!$E66-Reestr!$F66)/Reestr!$G66,2)),2))</f>
        <v/>
      </c>
      <c r="N68" s="13" t="str">
        <f aca="false">IF(OR(Reestr!$E66="",Reestr!$H66=""),"",ROUND(IF((MAX(0,MIN(Reestr!$G66,(YEAR(N$7)-YEAR(Reestr!$I66))*12+MONTH(N$7)-MONTH(Reestr!$I66)+1)))&gt;=Reestr!$G66,Reestr!$E66-Reestr!$F66,ROUND((MAX(0,MIN(Reestr!$G66,(YEAR(N$7)-YEAR(Reestr!$I66))*12+MONTH(N$7)-MONTH(Reestr!$I66)+1)))*(Reestr!$E66-Reestr!$F66)/Reestr!$G66,2))-IF((MAX(0,MIN(Reestr!$G66,(YEAR(N$7)-YEAR(Reestr!$I66))*12+MONTH(N$7)-MONTH(Reestr!$I66)+1-1)))&gt;=Reestr!$G66,Reestr!$E66-Reestr!$F66,ROUND((MAX(0,MIN(Reestr!$G66,(YEAR(N$7)-YEAR(Reestr!$I66))*12+MONTH(N$7)-MONTH(Reestr!$I66)+1-1)))*(Reestr!$E66-Reestr!$F66)/Reestr!$G66,2)),2))</f>
        <v/>
      </c>
      <c r="O68" s="29" t="str">
        <f aca="false">IF(B68="","",SUM(C68:N68))</f>
        <v/>
      </c>
    </row>
    <row r="69" customFormat="false" ht="15" hidden="false" customHeight="false" outlineLevel="0" collapsed="false">
      <c r="A69" s="23" t="str">
        <f aca="false">Reestr!A67</f>
        <v/>
      </c>
      <c r="B69" s="5" t="str">
        <f aca="false">IF(Reestr!B67="","",Reestr!B67)</f>
        <v/>
      </c>
      <c r="C69" s="13" t="str">
        <f aca="false">IF(OR(Reestr!$E67="",Reestr!$H67=""),"",ROUND(IF((MAX(0,MIN(Reestr!$G67,(YEAR(C$7)-YEAR(Reestr!$I67))*12+MONTH(C$7)-MONTH(Reestr!$I67)+1)))&gt;=Reestr!$G67,Reestr!$E67-Reestr!$F67,ROUND((MAX(0,MIN(Reestr!$G67,(YEAR(C$7)-YEAR(Reestr!$I67))*12+MONTH(C$7)-MONTH(Reestr!$I67)+1)))*(Reestr!$E67-Reestr!$F67)/Reestr!$G67,2))-IF((MAX(0,MIN(Reestr!$G67,(YEAR(C$7)-YEAR(Reestr!$I67))*12+MONTH(C$7)-MONTH(Reestr!$I67)+1-1)))&gt;=Reestr!$G67,Reestr!$E67-Reestr!$F67,ROUND((MAX(0,MIN(Reestr!$G67,(YEAR(C$7)-YEAR(Reestr!$I67))*12+MONTH(C$7)-MONTH(Reestr!$I67)+1-1)))*(Reestr!$E67-Reestr!$F67)/Reestr!$G67,2)),2))</f>
        <v/>
      </c>
      <c r="D69" s="13" t="str">
        <f aca="false">IF(OR(Reestr!$E67="",Reestr!$H67=""),"",ROUND(IF((MAX(0,MIN(Reestr!$G67,(YEAR(D$7)-YEAR(Reestr!$I67))*12+MONTH(D$7)-MONTH(Reestr!$I67)+1)))&gt;=Reestr!$G67,Reestr!$E67-Reestr!$F67,ROUND((MAX(0,MIN(Reestr!$G67,(YEAR(D$7)-YEAR(Reestr!$I67))*12+MONTH(D$7)-MONTH(Reestr!$I67)+1)))*(Reestr!$E67-Reestr!$F67)/Reestr!$G67,2))-IF((MAX(0,MIN(Reestr!$G67,(YEAR(D$7)-YEAR(Reestr!$I67))*12+MONTH(D$7)-MONTH(Reestr!$I67)+1-1)))&gt;=Reestr!$G67,Reestr!$E67-Reestr!$F67,ROUND((MAX(0,MIN(Reestr!$G67,(YEAR(D$7)-YEAR(Reestr!$I67))*12+MONTH(D$7)-MONTH(Reestr!$I67)+1-1)))*(Reestr!$E67-Reestr!$F67)/Reestr!$G67,2)),2))</f>
        <v/>
      </c>
      <c r="E69" s="13" t="str">
        <f aca="false">IF(OR(Reestr!$E67="",Reestr!$H67=""),"",ROUND(IF((MAX(0,MIN(Reestr!$G67,(YEAR(E$7)-YEAR(Reestr!$I67))*12+MONTH(E$7)-MONTH(Reestr!$I67)+1)))&gt;=Reestr!$G67,Reestr!$E67-Reestr!$F67,ROUND((MAX(0,MIN(Reestr!$G67,(YEAR(E$7)-YEAR(Reestr!$I67))*12+MONTH(E$7)-MONTH(Reestr!$I67)+1)))*(Reestr!$E67-Reestr!$F67)/Reestr!$G67,2))-IF((MAX(0,MIN(Reestr!$G67,(YEAR(E$7)-YEAR(Reestr!$I67))*12+MONTH(E$7)-MONTH(Reestr!$I67)+1-1)))&gt;=Reestr!$G67,Reestr!$E67-Reestr!$F67,ROUND((MAX(0,MIN(Reestr!$G67,(YEAR(E$7)-YEAR(Reestr!$I67))*12+MONTH(E$7)-MONTH(Reestr!$I67)+1-1)))*(Reestr!$E67-Reestr!$F67)/Reestr!$G67,2)),2))</f>
        <v/>
      </c>
      <c r="F69" s="13" t="str">
        <f aca="false">IF(OR(Reestr!$E67="",Reestr!$H67=""),"",ROUND(IF((MAX(0,MIN(Reestr!$G67,(YEAR(F$7)-YEAR(Reestr!$I67))*12+MONTH(F$7)-MONTH(Reestr!$I67)+1)))&gt;=Reestr!$G67,Reestr!$E67-Reestr!$F67,ROUND((MAX(0,MIN(Reestr!$G67,(YEAR(F$7)-YEAR(Reestr!$I67))*12+MONTH(F$7)-MONTH(Reestr!$I67)+1)))*(Reestr!$E67-Reestr!$F67)/Reestr!$G67,2))-IF((MAX(0,MIN(Reestr!$G67,(YEAR(F$7)-YEAR(Reestr!$I67))*12+MONTH(F$7)-MONTH(Reestr!$I67)+1-1)))&gt;=Reestr!$G67,Reestr!$E67-Reestr!$F67,ROUND((MAX(0,MIN(Reestr!$G67,(YEAR(F$7)-YEAR(Reestr!$I67))*12+MONTH(F$7)-MONTH(Reestr!$I67)+1-1)))*(Reestr!$E67-Reestr!$F67)/Reestr!$G67,2)),2))</f>
        <v/>
      </c>
      <c r="G69" s="13" t="str">
        <f aca="false">IF(OR(Reestr!$E67="",Reestr!$H67=""),"",ROUND(IF((MAX(0,MIN(Reestr!$G67,(YEAR(G$7)-YEAR(Reestr!$I67))*12+MONTH(G$7)-MONTH(Reestr!$I67)+1)))&gt;=Reestr!$G67,Reestr!$E67-Reestr!$F67,ROUND((MAX(0,MIN(Reestr!$G67,(YEAR(G$7)-YEAR(Reestr!$I67))*12+MONTH(G$7)-MONTH(Reestr!$I67)+1)))*(Reestr!$E67-Reestr!$F67)/Reestr!$G67,2))-IF((MAX(0,MIN(Reestr!$G67,(YEAR(G$7)-YEAR(Reestr!$I67))*12+MONTH(G$7)-MONTH(Reestr!$I67)+1-1)))&gt;=Reestr!$G67,Reestr!$E67-Reestr!$F67,ROUND((MAX(0,MIN(Reestr!$G67,(YEAR(G$7)-YEAR(Reestr!$I67))*12+MONTH(G$7)-MONTH(Reestr!$I67)+1-1)))*(Reestr!$E67-Reestr!$F67)/Reestr!$G67,2)),2))</f>
        <v/>
      </c>
      <c r="H69" s="13" t="str">
        <f aca="false">IF(OR(Reestr!$E67="",Reestr!$H67=""),"",ROUND(IF((MAX(0,MIN(Reestr!$G67,(YEAR(H$7)-YEAR(Reestr!$I67))*12+MONTH(H$7)-MONTH(Reestr!$I67)+1)))&gt;=Reestr!$G67,Reestr!$E67-Reestr!$F67,ROUND((MAX(0,MIN(Reestr!$G67,(YEAR(H$7)-YEAR(Reestr!$I67))*12+MONTH(H$7)-MONTH(Reestr!$I67)+1)))*(Reestr!$E67-Reestr!$F67)/Reestr!$G67,2))-IF((MAX(0,MIN(Reestr!$G67,(YEAR(H$7)-YEAR(Reestr!$I67))*12+MONTH(H$7)-MONTH(Reestr!$I67)+1-1)))&gt;=Reestr!$G67,Reestr!$E67-Reestr!$F67,ROUND((MAX(0,MIN(Reestr!$G67,(YEAR(H$7)-YEAR(Reestr!$I67))*12+MONTH(H$7)-MONTH(Reestr!$I67)+1-1)))*(Reestr!$E67-Reestr!$F67)/Reestr!$G67,2)),2))</f>
        <v/>
      </c>
      <c r="I69" s="13" t="str">
        <f aca="false">IF(OR(Reestr!$E67="",Reestr!$H67=""),"",ROUND(IF((MAX(0,MIN(Reestr!$G67,(YEAR(I$7)-YEAR(Reestr!$I67))*12+MONTH(I$7)-MONTH(Reestr!$I67)+1)))&gt;=Reestr!$G67,Reestr!$E67-Reestr!$F67,ROUND((MAX(0,MIN(Reestr!$G67,(YEAR(I$7)-YEAR(Reestr!$I67))*12+MONTH(I$7)-MONTH(Reestr!$I67)+1)))*(Reestr!$E67-Reestr!$F67)/Reestr!$G67,2))-IF((MAX(0,MIN(Reestr!$G67,(YEAR(I$7)-YEAR(Reestr!$I67))*12+MONTH(I$7)-MONTH(Reestr!$I67)+1-1)))&gt;=Reestr!$G67,Reestr!$E67-Reestr!$F67,ROUND((MAX(0,MIN(Reestr!$G67,(YEAR(I$7)-YEAR(Reestr!$I67))*12+MONTH(I$7)-MONTH(Reestr!$I67)+1-1)))*(Reestr!$E67-Reestr!$F67)/Reestr!$G67,2)),2))</f>
        <v/>
      </c>
      <c r="J69" s="13" t="str">
        <f aca="false">IF(OR(Reestr!$E67="",Reestr!$H67=""),"",ROUND(IF((MAX(0,MIN(Reestr!$G67,(YEAR(J$7)-YEAR(Reestr!$I67))*12+MONTH(J$7)-MONTH(Reestr!$I67)+1)))&gt;=Reestr!$G67,Reestr!$E67-Reestr!$F67,ROUND((MAX(0,MIN(Reestr!$G67,(YEAR(J$7)-YEAR(Reestr!$I67))*12+MONTH(J$7)-MONTH(Reestr!$I67)+1)))*(Reestr!$E67-Reestr!$F67)/Reestr!$G67,2))-IF((MAX(0,MIN(Reestr!$G67,(YEAR(J$7)-YEAR(Reestr!$I67))*12+MONTH(J$7)-MONTH(Reestr!$I67)+1-1)))&gt;=Reestr!$G67,Reestr!$E67-Reestr!$F67,ROUND((MAX(0,MIN(Reestr!$G67,(YEAR(J$7)-YEAR(Reestr!$I67))*12+MONTH(J$7)-MONTH(Reestr!$I67)+1-1)))*(Reestr!$E67-Reestr!$F67)/Reestr!$G67,2)),2))</f>
        <v/>
      </c>
      <c r="K69" s="13" t="str">
        <f aca="false">IF(OR(Reestr!$E67="",Reestr!$H67=""),"",ROUND(IF((MAX(0,MIN(Reestr!$G67,(YEAR(K$7)-YEAR(Reestr!$I67))*12+MONTH(K$7)-MONTH(Reestr!$I67)+1)))&gt;=Reestr!$G67,Reestr!$E67-Reestr!$F67,ROUND((MAX(0,MIN(Reestr!$G67,(YEAR(K$7)-YEAR(Reestr!$I67))*12+MONTH(K$7)-MONTH(Reestr!$I67)+1)))*(Reestr!$E67-Reestr!$F67)/Reestr!$G67,2))-IF((MAX(0,MIN(Reestr!$G67,(YEAR(K$7)-YEAR(Reestr!$I67))*12+MONTH(K$7)-MONTH(Reestr!$I67)+1-1)))&gt;=Reestr!$G67,Reestr!$E67-Reestr!$F67,ROUND((MAX(0,MIN(Reestr!$G67,(YEAR(K$7)-YEAR(Reestr!$I67))*12+MONTH(K$7)-MONTH(Reestr!$I67)+1-1)))*(Reestr!$E67-Reestr!$F67)/Reestr!$G67,2)),2))</f>
        <v/>
      </c>
      <c r="L69" s="13" t="str">
        <f aca="false">IF(OR(Reestr!$E67="",Reestr!$H67=""),"",ROUND(IF((MAX(0,MIN(Reestr!$G67,(YEAR(L$7)-YEAR(Reestr!$I67))*12+MONTH(L$7)-MONTH(Reestr!$I67)+1)))&gt;=Reestr!$G67,Reestr!$E67-Reestr!$F67,ROUND((MAX(0,MIN(Reestr!$G67,(YEAR(L$7)-YEAR(Reestr!$I67))*12+MONTH(L$7)-MONTH(Reestr!$I67)+1)))*(Reestr!$E67-Reestr!$F67)/Reestr!$G67,2))-IF((MAX(0,MIN(Reestr!$G67,(YEAR(L$7)-YEAR(Reestr!$I67))*12+MONTH(L$7)-MONTH(Reestr!$I67)+1-1)))&gt;=Reestr!$G67,Reestr!$E67-Reestr!$F67,ROUND((MAX(0,MIN(Reestr!$G67,(YEAR(L$7)-YEAR(Reestr!$I67))*12+MONTH(L$7)-MONTH(Reestr!$I67)+1-1)))*(Reestr!$E67-Reestr!$F67)/Reestr!$G67,2)),2))</f>
        <v/>
      </c>
      <c r="M69" s="13" t="str">
        <f aca="false">IF(OR(Reestr!$E67="",Reestr!$H67=""),"",ROUND(IF((MAX(0,MIN(Reestr!$G67,(YEAR(M$7)-YEAR(Reestr!$I67))*12+MONTH(M$7)-MONTH(Reestr!$I67)+1)))&gt;=Reestr!$G67,Reestr!$E67-Reestr!$F67,ROUND((MAX(0,MIN(Reestr!$G67,(YEAR(M$7)-YEAR(Reestr!$I67))*12+MONTH(M$7)-MONTH(Reestr!$I67)+1)))*(Reestr!$E67-Reestr!$F67)/Reestr!$G67,2))-IF((MAX(0,MIN(Reestr!$G67,(YEAR(M$7)-YEAR(Reestr!$I67))*12+MONTH(M$7)-MONTH(Reestr!$I67)+1-1)))&gt;=Reestr!$G67,Reestr!$E67-Reestr!$F67,ROUND((MAX(0,MIN(Reestr!$G67,(YEAR(M$7)-YEAR(Reestr!$I67))*12+MONTH(M$7)-MONTH(Reestr!$I67)+1-1)))*(Reestr!$E67-Reestr!$F67)/Reestr!$G67,2)),2))</f>
        <v/>
      </c>
      <c r="N69" s="13" t="str">
        <f aca="false">IF(OR(Reestr!$E67="",Reestr!$H67=""),"",ROUND(IF((MAX(0,MIN(Reestr!$G67,(YEAR(N$7)-YEAR(Reestr!$I67))*12+MONTH(N$7)-MONTH(Reestr!$I67)+1)))&gt;=Reestr!$G67,Reestr!$E67-Reestr!$F67,ROUND((MAX(0,MIN(Reestr!$G67,(YEAR(N$7)-YEAR(Reestr!$I67))*12+MONTH(N$7)-MONTH(Reestr!$I67)+1)))*(Reestr!$E67-Reestr!$F67)/Reestr!$G67,2))-IF((MAX(0,MIN(Reestr!$G67,(YEAR(N$7)-YEAR(Reestr!$I67))*12+MONTH(N$7)-MONTH(Reestr!$I67)+1-1)))&gt;=Reestr!$G67,Reestr!$E67-Reestr!$F67,ROUND((MAX(0,MIN(Reestr!$G67,(YEAR(N$7)-YEAR(Reestr!$I67))*12+MONTH(N$7)-MONTH(Reestr!$I67)+1-1)))*(Reestr!$E67-Reestr!$F67)/Reestr!$G67,2)),2))</f>
        <v/>
      </c>
      <c r="O69" s="29" t="str">
        <f aca="false">IF(B69="","",SUM(C69:N69))</f>
        <v/>
      </c>
    </row>
    <row r="70" customFormat="false" ht="15" hidden="false" customHeight="false" outlineLevel="0" collapsed="false">
      <c r="A70" s="23" t="str">
        <f aca="false">Reestr!A68</f>
        <v/>
      </c>
      <c r="B70" s="5" t="str">
        <f aca="false">IF(Reestr!B68="","",Reestr!B68)</f>
        <v/>
      </c>
      <c r="C70" s="13" t="str">
        <f aca="false">IF(OR(Reestr!$E68="",Reestr!$H68=""),"",ROUND(IF((MAX(0,MIN(Reestr!$G68,(YEAR(C$7)-YEAR(Reestr!$I68))*12+MONTH(C$7)-MONTH(Reestr!$I68)+1)))&gt;=Reestr!$G68,Reestr!$E68-Reestr!$F68,ROUND((MAX(0,MIN(Reestr!$G68,(YEAR(C$7)-YEAR(Reestr!$I68))*12+MONTH(C$7)-MONTH(Reestr!$I68)+1)))*(Reestr!$E68-Reestr!$F68)/Reestr!$G68,2))-IF((MAX(0,MIN(Reestr!$G68,(YEAR(C$7)-YEAR(Reestr!$I68))*12+MONTH(C$7)-MONTH(Reestr!$I68)+1-1)))&gt;=Reestr!$G68,Reestr!$E68-Reestr!$F68,ROUND((MAX(0,MIN(Reestr!$G68,(YEAR(C$7)-YEAR(Reestr!$I68))*12+MONTH(C$7)-MONTH(Reestr!$I68)+1-1)))*(Reestr!$E68-Reestr!$F68)/Reestr!$G68,2)),2))</f>
        <v/>
      </c>
      <c r="D70" s="13" t="str">
        <f aca="false">IF(OR(Reestr!$E68="",Reestr!$H68=""),"",ROUND(IF((MAX(0,MIN(Reestr!$G68,(YEAR(D$7)-YEAR(Reestr!$I68))*12+MONTH(D$7)-MONTH(Reestr!$I68)+1)))&gt;=Reestr!$G68,Reestr!$E68-Reestr!$F68,ROUND((MAX(0,MIN(Reestr!$G68,(YEAR(D$7)-YEAR(Reestr!$I68))*12+MONTH(D$7)-MONTH(Reestr!$I68)+1)))*(Reestr!$E68-Reestr!$F68)/Reestr!$G68,2))-IF((MAX(0,MIN(Reestr!$G68,(YEAR(D$7)-YEAR(Reestr!$I68))*12+MONTH(D$7)-MONTH(Reestr!$I68)+1-1)))&gt;=Reestr!$G68,Reestr!$E68-Reestr!$F68,ROUND((MAX(0,MIN(Reestr!$G68,(YEAR(D$7)-YEAR(Reestr!$I68))*12+MONTH(D$7)-MONTH(Reestr!$I68)+1-1)))*(Reestr!$E68-Reestr!$F68)/Reestr!$G68,2)),2))</f>
        <v/>
      </c>
      <c r="E70" s="13" t="str">
        <f aca="false">IF(OR(Reestr!$E68="",Reestr!$H68=""),"",ROUND(IF((MAX(0,MIN(Reestr!$G68,(YEAR(E$7)-YEAR(Reestr!$I68))*12+MONTH(E$7)-MONTH(Reestr!$I68)+1)))&gt;=Reestr!$G68,Reestr!$E68-Reestr!$F68,ROUND((MAX(0,MIN(Reestr!$G68,(YEAR(E$7)-YEAR(Reestr!$I68))*12+MONTH(E$7)-MONTH(Reestr!$I68)+1)))*(Reestr!$E68-Reestr!$F68)/Reestr!$G68,2))-IF((MAX(0,MIN(Reestr!$G68,(YEAR(E$7)-YEAR(Reestr!$I68))*12+MONTH(E$7)-MONTH(Reestr!$I68)+1-1)))&gt;=Reestr!$G68,Reestr!$E68-Reestr!$F68,ROUND((MAX(0,MIN(Reestr!$G68,(YEAR(E$7)-YEAR(Reestr!$I68))*12+MONTH(E$7)-MONTH(Reestr!$I68)+1-1)))*(Reestr!$E68-Reestr!$F68)/Reestr!$G68,2)),2))</f>
        <v/>
      </c>
      <c r="F70" s="13" t="str">
        <f aca="false">IF(OR(Reestr!$E68="",Reestr!$H68=""),"",ROUND(IF((MAX(0,MIN(Reestr!$G68,(YEAR(F$7)-YEAR(Reestr!$I68))*12+MONTH(F$7)-MONTH(Reestr!$I68)+1)))&gt;=Reestr!$G68,Reestr!$E68-Reestr!$F68,ROUND((MAX(0,MIN(Reestr!$G68,(YEAR(F$7)-YEAR(Reestr!$I68))*12+MONTH(F$7)-MONTH(Reestr!$I68)+1)))*(Reestr!$E68-Reestr!$F68)/Reestr!$G68,2))-IF((MAX(0,MIN(Reestr!$G68,(YEAR(F$7)-YEAR(Reestr!$I68))*12+MONTH(F$7)-MONTH(Reestr!$I68)+1-1)))&gt;=Reestr!$G68,Reestr!$E68-Reestr!$F68,ROUND((MAX(0,MIN(Reestr!$G68,(YEAR(F$7)-YEAR(Reestr!$I68))*12+MONTH(F$7)-MONTH(Reestr!$I68)+1-1)))*(Reestr!$E68-Reestr!$F68)/Reestr!$G68,2)),2))</f>
        <v/>
      </c>
      <c r="G70" s="13" t="str">
        <f aca="false">IF(OR(Reestr!$E68="",Reestr!$H68=""),"",ROUND(IF((MAX(0,MIN(Reestr!$G68,(YEAR(G$7)-YEAR(Reestr!$I68))*12+MONTH(G$7)-MONTH(Reestr!$I68)+1)))&gt;=Reestr!$G68,Reestr!$E68-Reestr!$F68,ROUND((MAX(0,MIN(Reestr!$G68,(YEAR(G$7)-YEAR(Reestr!$I68))*12+MONTH(G$7)-MONTH(Reestr!$I68)+1)))*(Reestr!$E68-Reestr!$F68)/Reestr!$G68,2))-IF((MAX(0,MIN(Reestr!$G68,(YEAR(G$7)-YEAR(Reestr!$I68))*12+MONTH(G$7)-MONTH(Reestr!$I68)+1-1)))&gt;=Reestr!$G68,Reestr!$E68-Reestr!$F68,ROUND((MAX(0,MIN(Reestr!$G68,(YEAR(G$7)-YEAR(Reestr!$I68))*12+MONTH(G$7)-MONTH(Reestr!$I68)+1-1)))*(Reestr!$E68-Reestr!$F68)/Reestr!$G68,2)),2))</f>
        <v/>
      </c>
      <c r="H70" s="13" t="str">
        <f aca="false">IF(OR(Reestr!$E68="",Reestr!$H68=""),"",ROUND(IF((MAX(0,MIN(Reestr!$G68,(YEAR(H$7)-YEAR(Reestr!$I68))*12+MONTH(H$7)-MONTH(Reestr!$I68)+1)))&gt;=Reestr!$G68,Reestr!$E68-Reestr!$F68,ROUND((MAX(0,MIN(Reestr!$G68,(YEAR(H$7)-YEAR(Reestr!$I68))*12+MONTH(H$7)-MONTH(Reestr!$I68)+1)))*(Reestr!$E68-Reestr!$F68)/Reestr!$G68,2))-IF((MAX(0,MIN(Reestr!$G68,(YEAR(H$7)-YEAR(Reestr!$I68))*12+MONTH(H$7)-MONTH(Reestr!$I68)+1-1)))&gt;=Reestr!$G68,Reestr!$E68-Reestr!$F68,ROUND((MAX(0,MIN(Reestr!$G68,(YEAR(H$7)-YEAR(Reestr!$I68))*12+MONTH(H$7)-MONTH(Reestr!$I68)+1-1)))*(Reestr!$E68-Reestr!$F68)/Reestr!$G68,2)),2))</f>
        <v/>
      </c>
      <c r="I70" s="13" t="str">
        <f aca="false">IF(OR(Reestr!$E68="",Reestr!$H68=""),"",ROUND(IF((MAX(0,MIN(Reestr!$G68,(YEAR(I$7)-YEAR(Reestr!$I68))*12+MONTH(I$7)-MONTH(Reestr!$I68)+1)))&gt;=Reestr!$G68,Reestr!$E68-Reestr!$F68,ROUND((MAX(0,MIN(Reestr!$G68,(YEAR(I$7)-YEAR(Reestr!$I68))*12+MONTH(I$7)-MONTH(Reestr!$I68)+1)))*(Reestr!$E68-Reestr!$F68)/Reestr!$G68,2))-IF((MAX(0,MIN(Reestr!$G68,(YEAR(I$7)-YEAR(Reestr!$I68))*12+MONTH(I$7)-MONTH(Reestr!$I68)+1-1)))&gt;=Reestr!$G68,Reestr!$E68-Reestr!$F68,ROUND((MAX(0,MIN(Reestr!$G68,(YEAR(I$7)-YEAR(Reestr!$I68))*12+MONTH(I$7)-MONTH(Reestr!$I68)+1-1)))*(Reestr!$E68-Reestr!$F68)/Reestr!$G68,2)),2))</f>
        <v/>
      </c>
      <c r="J70" s="13" t="str">
        <f aca="false">IF(OR(Reestr!$E68="",Reestr!$H68=""),"",ROUND(IF((MAX(0,MIN(Reestr!$G68,(YEAR(J$7)-YEAR(Reestr!$I68))*12+MONTH(J$7)-MONTH(Reestr!$I68)+1)))&gt;=Reestr!$G68,Reestr!$E68-Reestr!$F68,ROUND((MAX(0,MIN(Reestr!$G68,(YEAR(J$7)-YEAR(Reestr!$I68))*12+MONTH(J$7)-MONTH(Reestr!$I68)+1)))*(Reestr!$E68-Reestr!$F68)/Reestr!$G68,2))-IF((MAX(0,MIN(Reestr!$G68,(YEAR(J$7)-YEAR(Reestr!$I68))*12+MONTH(J$7)-MONTH(Reestr!$I68)+1-1)))&gt;=Reestr!$G68,Reestr!$E68-Reestr!$F68,ROUND((MAX(0,MIN(Reestr!$G68,(YEAR(J$7)-YEAR(Reestr!$I68))*12+MONTH(J$7)-MONTH(Reestr!$I68)+1-1)))*(Reestr!$E68-Reestr!$F68)/Reestr!$G68,2)),2))</f>
        <v/>
      </c>
      <c r="K70" s="13" t="str">
        <f aca="false">IF(OR(Reestr!$E68="",Reestr!$H68=""),"",ROUND(IF((MAX(0,MIN(Reestr!$G68,(YEAR(K$7)-YEAR(Reestr!$I68))*12+MONTH(K$7)-MONTH(Reestr!$I68)+1)))&gt;=Reestr!$G68,Reestr!$E68-Reestr!$F68,ROUND((MAX(0,MIN(Reestr!$G68,(YEAR(K$7)-YEAR(Reestr!$I68))*12+MONTH(K$7)-MONTH(Reestr!$I68)+1)))*(Reestr!$E68-Reestr!$F68)/Reestr!$G68,2))-IF((MAX(0,MIN(Reestr!$G68,(YEAR(K$7)-YEAR(Reestr!$I68))*12+MONTH(K$7)-MONTH(Reestr!$I68)+1-1)))&gt;=Reestr!$G68,Reestr!$E68-Reestr!$F68,ROUND((MAX(0,MIN(Reestr!$G68,(YEAR(K$7)-YEAR(Reestr!$I68))*12+MONTH(K$7)-MONTH(Reestr!$I68)+1-1)))*(Reestr!$E68-Reestr!$F68)/Reestr!$G68,2)),2))</f>
        <v/>
      </c>
      <c r="L70" s="13" t="str">
        <f aca="false">IF(OR(Reestr!$E68="",Reestr!$H68=""),"",ROUND(IF((MAX(0,MIN(Reestr!$G68,(YEAR(L$7)-YEAR(Reestr!$I68))*12+MONTH(L$7)-MONTH(Reestr!$I68)+1)))&gt;=Reestr!$G68,Reestr!$E68-Reestr!$F68,ROUND((MAX(0,MIN(Reestr!$G68,(YEAR(L$7)-YEAR(Reestr!$I68))*12+MONTH(L$7)-MONTH(Reestr!$I68)+1)))*(Reestr!$E68-Reestr!$F68)/Reestr!$G68,2))-IF((MAX(0,MIN(Reestr!$G68,(YEAR(L$7)-YEAR(Reestr!$I68))*12+MONTH(L$7)-MONTH(Reestr!$I68)+1-1)))&gt;=Reestr!$G68,Reestr!$E68-Reestr!$F68,ROUND((MAX(0,MIN(Reestr!$G68,(YEAR(L$7)-YEAR(Reestr!$I68))*12+MONTH(L$7)-MONTH(Reestr!$I68)+1-1)))*(Reestr!$E68-Reestr!$F68)/Reestr!$G68,2)),2))</f>
        <v/>
      </c>
      <c r="M70" s="13" t="str">
        <f aca="false">IF(OR(Reestr!$E68="",Reestr!$H68=""),"",ROUND(IF((MAX(0,MIN(Reestr!$G68,(YEAR(M$7)-YEAR(Reestr!$I68))*12+MONTH(M$7)-MONTH(Reestr!$I68)+1)))&gt;=Reestr!$G68,Reestr!$E68-Reestr!$F68,ROUND((MAX(0,MIN(Reestr!$G68,(YEAR(M$7)-YEAR(Reestr!$I68))*12+MONTH(M$7)-MONTH(Reestr!$I68)+1)))*(Reestr!$E68-Reestr!$F68)/Reestr!$G68,2))-IF((MAX(0,MIN(Reestr!$G68,(YEAR(M$7)-YEAR(Reestr!$I68))*12+MONTH(M$7)-MONTH(Reestr!$I68)+1-1)))&gt;=Reestr!$G68,Reestr!$E68-Reestr!$F68,ROUND((MAX(0,MIN(Reestr!$G68,(YEAR(M$7)-YEAR(Reestr!$I68))*12+MONTH(M$7)-MONTH(Reestr!$I68)+1-1)))*(Reestr!$E68-Reestr!$F68)/Reestr!$G68,2)),2))</f>
        <v/>
      </c>
      <c r="N70" s="13" t="str">
        <f aca="false">IF(OR(Reestr!$E68="",Reestr!$H68=""),"",ROUND(IF((MAX(0,MIN(Reestr!$G68,(YEAR(N$7)-YEAR(Reestr!$I68))*12+MONTH(N$7)-MONTH(Reestr!$I68)+1)))&gt;=Reestr!$G68,Reestr!$E68-Reestr!$F68,ROUND((MAX(0,MIN(Reestr!$G68,(YEAR(N$7)-YEAR(Reestr!$I68))*12+MONTH(N$7)-MONTH(Reestr!$I68)+1)))*(Reestr!$E68-Reestr!$F68)/Reestr!$G68,2))-IF((MAX(0,MIN(Reestr!$G68,(YEAR(N$7)-YEAR(Reestr!$I68))*12+MONTH(N$7)-MONTH(Reestr!$I68)+1-1)))&gt;=Reestr!$G68,Reestr!$E68-Reestr!$F68,ROUND((MAX(0,MIN(Reestr!$G68,(YEAR(N$7)-YEAR(Reestr!$I68))*12+MONTH(N$7)-MONTH(Reestr!$I68)+1-1)))*(Reestr!$E68-Reestr!$F68)/Reestr!$G68,2)),2))</f>
        <v/>
      </c>
      <c r="O70" s="29" t="str">
        <f aca="false">IF(B70="","",SUM(C70:N70))</f>
        <v/>
      </c>
    </row>
    <row r="71" customFormat="false" ht="15" hidden="false" customHeight="false" outlineLevel="0" collapsed="false">
      <c r="A71" s="23" t="str">
        <f aca="false">Reestr!A69</f>
        <v/>
      </c>
      <c r="B71" s="5" t="str">
        <f aca="false">IF(Reestr!B69="","",Reestr!B69)</f>
        <v/>
      </c>
      <c r="C71" s="13" t="str">
        <f aca="false">IF(OR(Reestr!$E69="",Reestr!$H69=""),"",ROUND(IF((MAX(0,MIN(Reestr!$G69,(YEAR(C$7)-YEAR(Reestr!$I69))*12+MONTH(C$7)-MONTH(Reestr!$I69)+1)))&gt;=Reestr!$G69,Reestr!$E69-Reestr!$F69,ROUND((MAX(0,MIN(Reestr!$G69,(YEAR(C$7)-YEAR(Reestr!$I69))*12+MONTH(C$7)-MONTH(Reestr!$I69)+1)))*(Reestr!$E69-Reestr!$F69)/Reestr!$G69,2))-IF((MAX(0,MIN(Reestr!$G69,(YEAR(C$7)-YEAR(Reestr!$I69))*12+MONTH(C$7)-MONTH(Reestr!$I69)+1-1)))&gt;=Reestr!$G69,Reestr!$E69-Reestr!$F69,ROUND((MAX(0,MIN(Reestr!$G69,(YEAR(C$7)-YEAR(Reestr!$I69))*12+MONTH(C$7)-MONTH(Reestr!$I69)+1-1)))*(Reestr!$E69-Reestr!$F69)/Reestr!$G69,2)),2))</f>
        <v/>
      </c>
      <c r="D71" s="13" t="str">
        <f aca="false">IF(OR(Reestr!$E69="",Reestr!$H69=""),"",ROUND(IF((MAX(0,MIN(Reestr!$G69,(YEAR(D$7)-YEAR(Reestr!$I69))*12+MONTH(D$7)-MONTH(Reestr!$I69)+1)))&gt;=Reestr!$G69,Reestr!$E69-Reestr!$F69,ROUND((MAX(0,MIN(Reestr!$G69,(YEAR(D$7)-YEAR(Reestr!$I69))*12+MONTH(D$7)-MONTH(Reestr!$I69)+1)))*(Reestr!$E69-Reestr!$F69)/Reestr!$G69,2))-IF((MAX(0,MIN(Reestr!$G69,(YEAR(D$7)-YEAR(Reestr!$I69))*12+MONTH(D$7)-MONTH(Reestr!$I69)+1-1)))&gt;=Reestr!$G69,Reestr!$E69-Reestr!$F69,ROUND((MAX(0,MIN(Reestr!$G69,(YEAR(D$7)-YEAR(Reestr!$I69))*12+MONTH(D$7)-MONTH(Reestr!$I69)+1-1)))*(Reestr!$E69-Reestr!$F69)/Reestr!$G69,2)),2))</f>
        <v/>
      </c>
      <c r="E71" s="13" t="str">
        <f aca="false">IF(OR(Reestr!$E69="",Reestr!$H69=""),"",ROUND(IF((MAX(0,MIN(Reestr!$G69,(YEAR(E$7)-YEAR(Reestr!$I69))*12+MONTH(E$7)-MONTH(Reestr!$I69)+1)))&gt;=Reestr!$G69,Reestr!$E69-Reestr!$F69,ROUND((MAX(0,MIN(Reestr!$G69,(YEAR(E$7)-YEAR(Reestr!$I69))*12+MONTH(E$7)-MONTH(Reestr!$I69)+1)))*(Reestr!$E69-Reestr!$F69)/Reestr!$G69,2))-IF((MAX(0,MIN(Reestr!$G69,(YEAR(E$7)-YEAR(Reestr!$I69))*12+MONTH(E$7)-MONTH(Reestr!$I69)+1-1)))&gt;=Reestr!$G69,Reestr!$E69-Reestr!$F69,ROUND((MAX(0,MIN(Reestr!$G69,(YEAR(E$7)-YEAR(Reestr!$I69))*12+MONTH(E$7)-MONTH(Reestr!$I69)+1-1)))*(Reestr!$E69-Reestr!$F69)/Reestr!$G69,2)),2))</f>
        <v/>
      </c>
      <c r="F71" s="13" t="str">
        <f aca="false">IF(OR(Reestr!$E69="",Reestr!$H69=""),"",ROUND(IF((MAX(0,MIN(Reestr!$G69,(YEAR(F$7)-YEAR(Reestr!$I69))*12+MONTH(F$7)-MONTH(Reestr!$I69)+1)))&gt;=Reestr!$G69,Reestr!$E69-Reestr!$F69,ROUND((MAX(0,MIN(Reestr!$G69,(YEAR(F$7)-YEAR(Reestr!$I69))*12+MONTH(F$7)-MONTH(Reestr!$I69)+1)))*(Reestr!$E69-Reestr!$F69)/Reestr!$G69,2))-IF((MAX(0,MIN(Reestr!$G69,(YEAR(F$7)-YEAR(Reestr!$I69))*12+MONTH(F$7)-MONTH(Reestr!$I69)+1-1)))&gt;=Reestr!$G69,Reestr!$E69-Reestr!$F69,ROUND((MAX(0,MIN(Reestr!$G69,(YEAR(F$7)-YEAR(Reestr!$I69))*12+MONTH(F$7)-MONTH(Reestr!$I69)+1-1)))*(Reestr!$E69-Reestr!$F69)/Reestr!$G69,2)),2))</f>
        <v/>
      </c>
      <c r="G71" s="13" t="str">
        <f aca="false">IF(OR(Reestr!$E69="",Reestr!$H69=""),"",ROUND(IF((MAX(0,MIN(Reestr!$G69,(YEAR(G$7)-YEAR(Reestr!$I69))*12+MONTH(G$7)-MONTH(Reestr!$I69)+1)))&gt;=Reestr!$G69,Reestr!$E69-Reestr!$F69,ROUND((MAX(0,MIN(Reestr!$G69,(YEAR(G$7)-YEAR(Reestr!$I69))*12+MONTH(G$7)-MONTH(Reestr!$I69)+1)))*(Reestr!$E69-Reestr!$F69)/Reestr!$G69,2))-IF((MAX(0,MIN(Reestr!$G69,(YEAR(G$7)-YEAR(Reestr!$I69))*12+MONTH(G$7)-MONTH(Reestr!$I69)+1-1)))&gt;=Reestr!$G69,Reestr!$E69-Reestr!$F69,ROUND((MAX(0,MIN(Reestr!$G69,(YEAR(G$7)-YEAR(Reestr!$I69))*12+MONTH(G$7)-MONTH(Reestr!$I69)+1-1)))*(Reestr!$E69-Reestr!$F69)/Reestr!$G69,2)),2))</f>
        <v/>
      </c>
      <c r="H71" s="13" t="str">
        <f aca="false">IF(OR(Reestr!$E69="",Reestr!$H69=""),"",ROUND(IF((MAX(0,MIN(Reestr!$G69,(YEAR(H$7)-YEAR(Reestr!$I69))*12+MONTH(H$7)-MONTH(Reestr!$I69)+1)))&gt;=Reestr!$G69,Reestr!$E69-Reestr!$F69,ROUND((MAX(0,MIN(Reestr!$G69,(YEAR(H$7)-YEAR(Reestr!$I69))*12+MONTH(H$7)-MONTH(Reestr!$I69)+1)))*(Reestr!$E69-Reestr!$F69)/Reestr!$G69,2))-IF((MAX(0,MIN(Reestr!$G69,(YEAR(H$7)-YEAR(Reestr!$I69))*12+MONTH(H$7)-MONTH(Reestr!$I69)+1-1)))&gt;=Reestr!$G69,Reestr!$E69-Reestr!$F69,ROUND((MAX(0,MIN(Reestr!$G69,(YEAR(H$7)-YEAR(Reestr!$I69))*12+MONTH(H$7)-MONTH(Reestr!$I69)+1-1)))*(Reestr!$E69-Reestr!$F69)/Reestr!$G69,2)),2))</f>
        <v/>
      </c>
      <c r="I71" s="13" t="str">
        <f aca="false">IF(OR(Reestr!$E69="",Reestr!$H69=""),"",ROUND(IF((MAX(0,MIN(Reestr!$G69,(YEAR(I$7)-YEAR(Reestr!$I69))*12+MONTH(I$7)-MONTH(Reestr!$I69)+1)))&gt;=Reestr!$G69,Reestr!$E69-Reestr!$F69,ROUND((MAX(0,MIN(Reestr!$G69,(YEAR(I$7)-YEAR(Reestr!$I69))*12+MONTH(I$7)-MONTH(Reestr!$I69)+1)))*(Reestr!$E69-Reestr!$F69)/Reestr!$G69,2))-IF((MAX(0,MIN(Reestr!$G69,(YEAR(I$7)-YEAR(Reestr!$I69))*12+MONTH(I$7)-MONTH(Reestr!$I69)+1-1)))&gt;=Reestr!$G69,Reestr!$E69-Reestr!$F69,ROUND((MAX(0,MIN(Reestr!$G69,(YEAR(I$7)-YEAR(Reestr!$I69))*12+MONTH(I$7)-MONTH(Reestr!$I69)+1-1)))*(Reestr!$E69-Reestr!$F69)/Reestr!$G69,2)),2))</f>
        <v/>
      </c>
      <c r="J71" s="13" t="str">
        <f aca="false">IF(OR(Reestr!$E69="",Reestr!$H69=""),"",ROUND(IF((MAX(0,MIN(Reestr!$G69,(YEAR(J$7)-YEAR(Reestr!$I69))*12+MONTH(J$7)-MONTH(Reestr!$I69)+1)))&gt;=Reestr!$G69,Reestr!$E69-Reestr!$F69,ROUND((MAX(0,MIN(Reestr!$G69,(YEAR(J$7)-YEAR(Reestr!$I69))*12+MONTH(J$7)-MONTH(Reestr!$I69)+1)))*(Reestr!$E69-Reestr!$F69)/Reestr!$G69,2))-IF((MAX(0,MIN(Reestr!$G69,(YEAR(J$7)-YEAR(Reestr!$I69))*12+MONTH(J$7)-MONTH(Reestr!$I69)+1-1)))&gt;=Reestr!$G69,Reestr!$E69-Reestr!$F69,ROUND((MAX(0,MIN(Reestr!$G69,(YEAR(J$7)-YEAR(Reestr!$I69))*12+MONTH(J$7)-MONTH(Reestr!$I69)+1-1)))*(Reestr!$E69-Reestr!$F69)/Reestr!$G69,2)),2))</f>
        <v/>
      </c>
      <c r="K71" s="13" t="str">
        <f aca="false">IF(OR(Reestr!$E69="",Reestr!$H69=""),"",ROUND(IF((MAX(0,MIN(Reestr!$G69,(YEAR(K$7)-YEAR(Reestr!$I69))*12+MONTH(K$7)-MONTH(Reestr!$I69)+1)))&gt;=Reestr!$G69,Reestr!$E69-Reestr!$F69,ROUND((MAX(0,MIN(Reestr!$G69,(YEAR(K$7)-YEAR(Reestr!$I69))*12+MONTH(K$7)-MONTH(Reestr!$I69)+1)))*(Reestr!$E69-Reestr!$F69)/Reestr!$G69,2))-IF((MAX(0,MIN(Reestr!$G69,(YEAR(K$7)-YEAR(Reestr!$I69))*12+MONTH(K$7)-MONTH(Reestr!$I69)+1-1)))&gt;=Reestr!$G69,Reestr!$E69-Reestr!$F69,ROUND((MAX(0,MIN(Reestr!$G69,(YEAR(K$7)-YEAR(Reestr!$I69))*12+MONTH(K$7)-MONTH(Reestr!$I69)+1-1)))*(Reestr!$E69-Reestr!$F69)/Reestr!$G69,2)),2))</f>
        <v/>
      </c>
      <c r="L71" s="13" t="str">
        <f aca="false">IF(OR(Reestr!$E69="",Reestr!$H69=""),"",ROUND(IF((MAX(0,MIN(Reestr!$G69,(YEAR(L$7)-YEAR(Reestr!$I69))*12+MONTH(L$7)-MONTH(Reestr!$I69)+1)))&gt;=Reestr!$G69,Reestr!$E69-Reestr!$F69,ROUND((MAX(0,MIN(Reestr!$G69,(YEAR(L$7)-YEAR(Reestr!$I69))*12+MONTH(L$7)-MONTH(Reestr!$I69)+1)))*(Reestr!$E69-Reestr!$F69)/Reestr!$G69,2))-IF((MAX(0,MIN(Reestr!$G69,(YEAR(L$7)-YEAR(Reestr!$I69))*12+MONTH(L$7)-MONTH(Reestr!$I69)+1-1)))&gt;=Reestr!$G69,Reestr!$E69-Reestr!$F69,ROUND((MAX(0,MIN(Reestr!$G69,(YEAR(L$7)-YEAR(Reestr!$I69))*12+MONTH(L$7)-MONTH(Reestr!$I69)+1-1)))*(Reestr!$E69-Reestr!$F69)/Reestr!$G69,2)),2))</f>
        <v/>
      </c>
      <c r="M71" s="13" t="str">
        <f aca="false">IF(OR(Reestr!$E69="",Reestr!$H69=""),"",ROUND(IF((MAX(0,MIN(Reestr!$G69,(YEAR(M$7)-YEAR(Reestr!$I69))*12+MONTH(M$7)-MONTH(Reestr!$I69)+1)))&gt;=Reestr!$G69,Reestr!$E69-Reestr!$F69,ROUND((MAX(0,MIN(Reestr!$G69,(YEAR(M$7)-YEAR(Reestr!$I69))*12+MONTH(M$7)-MONTH(Reestr!$I69)+1)))*(Reestr!$E69-Reestr!$F69)/Reestr!$G69,2))-IF((MAX(0,MIN(Reestr!$G69,(YEAR(M$7)-YEAR(Reestr!$I69))*12+MONTH(M$7)-MONTH(Reestr!$I69)+1-1)))&gt;=Reestr!$G69,Reestr!$E69-Reestr!$F69,ROUND((MAX(0,MIN(Reestr!$G69,(YEAR(M$7)-YEAR(Reestr!$I69))*12+MONTH(M$7)-MONTH(Reestr!$I69)+1-1)))*(Reestr!$E69-Reestr!$F69)/Reestr!$G69,2)),2))</f>
        <v/>
      </c>
      <c r="N71" s="13" t="str">
        <f aca="false">IF(OR(Reestr!$E69="",Reestr!$H69=""),"",ROUND(IF((MAX(0,MIN(Reestr!$G69,(YEAR(N$7)-YEAR(Reestr!$I69))*12+MONTH(N$7)-MONTH(Reestr!$I69)+1)))&gt;=Reestr!$G69,Reestr!$E69-Reestr!$F69,ROUND((MAX(0,MIN(Reestr!$G69,(YEAR(N$7)-YEAR(Reestr!$I69))*12+MONTH(N$7)-MONTH(Reestr!$I69)+1)))*(Reestr!$E69-Reestr!$F69)/Reestr!$G69,2))-IF((MAX(0,MIN(Reestr!$G69,(YEAR(N$7)-YEAR(Reestr!$I69))*12+MONTH(N$7)-MONTH(Reestr!$I69)+1-1)))&gt;=Reestr!$G69,Reestr!$E69-Reestr!$F69,ROUND((MAX(0,MIN(Reestr!$G69,(YEAR(N$7)-YEAR(Reestr!$I69))*12+MONTH(N$7)-MONTH(Reestr!$I69)+1-1)))*(Reestr!$E69-Reestr!$F69)/Reestr!$G69,2)),2))</f>
        <v/>
      </c>
      <c r="O71" s="29" t="str">
        <f aca="false">IF(B71="","",SUM(C71:N71))</f>
        <v/>
      </c>
    </row>
    <row r="72" customFormat="false" ht="15" hidden="false" customHeight="false" outlineLevel="0" collapsed="false">
      <c r="A72" s="23" t="str">
        <f aca="false">Reestr!A70</f>
        <v/>
      </c>
      <c r="B72" s="5" t="str">
        <f aca="false">IF(Reestr!B70="","",Reestr!B70)</f>
        <v/>
      </c>
      <c r="C72" s="13" t="str">
        <f aca="false">IF(OR(Reestr!$E70="",Reestr!$H70=""),"",ROUND(IF((MAX(0,MIN(Reestr!$G70,(YEAR(C$7)-YEAR(Reestr!$I70))*12+MONTH(C$7)-MONTH(Reestr!$I70)+1)))&gt;=Reestr!$G70,Reestr!$E70-Reestr!$F70,ROUND((MAX(0,MIN(Reestr!$G70,(YEAR(C$7)-YEAR(Reestr!$I70))*12+MONTH(C$7)-MONTH(Reestr!$I70)+1)))*(Reestr!$E70-Reestr!$F70)/Reestr!$G70,2))-IF((MAX(0,MIN(Reestr!$G70,(YEAR(C$7)-YEAR(Reestr!$I70))*12+MONTH(C$7)-MONTH(Reestr!$I70)+1-1)))&gt;=Reestr!$G70,Reestr!$E70-Reestr!$F70,ROUND((MAX(0,MIN(Reestr!$G70,(YEAR(C$7)-YEAR(Reestr!$I70))*12+MONTH(C$7)-MONTH(Reestr!$I70)+1-1)))*(Reestr!$E70-Reestr!$F70)/Reestr!$G70,2)),2))</f>
        <v/>
      </c>
      <c r="D72" s="13" t="str">
        <f aca="false">IF(OR(Reestr!$E70="",Reestr!$H70=""),"",ROUND(IF((MAX(0,MIN(Reestr!$G70,(YEAR(D$7)-YEAR(Reestr!$I70))*12+MONTH(D$7)-MONTH(Reestr!$I70)+1)))&gt;=Reestr!$G70,Reestr!$E70-Reestr!$F70,ROUND((MAX(0,MIN(Reestr!$G70,(YEAR(D$7)-YEAR(Reestr!$I70))*12+MONTH(D$7)-MONTH(Reestr!$I70)+1)))*(Reestr!$E70-Reestr!$F70)/Reestr!$G70,2))-IF((MAX(0,MIN(Reestr!$G70,(YEAR(D$7)-YEAR(Reestr!$I70))*12+MONTH(D$7)-MONTH(Reestr!$I70)+1-1)))&gt;=Reestr!$G70,Reestr!$E70-Reestr!$F70,ROUND((MAX(0,MIN(Reestr!$G70,(YEAR(D$7)-YEAR(Reestr!$I70))*12+MONTH(D$7)-MONTH(Reestr!$I70)+1-1)))*(Reestr!$E70-Reestr!$F70)/Reestr!$G70,2)),2))</f>
        <v/>
      </c>
      <c r="E72" s="13" t="str">
        <f aca="false">IF(OR(Reestr!$E70="",Reestr!$H70=""),"",ROUND(IF((MAX(0,MIN(Reestr!$G70,(YEAR(E$7)-YEAR(Reestr!$I70))*12+MONTH(E$7)-MONTH(Reestr!$I70)+1)))&gt;=Reestr!$G70,Reestr!$E70-Reestr!$F70,ROUND((MAX(0,MIN(Reestr!$G70,(YEAR(E$7)-YEAR(Reestr!$I70))*12+MONTH(E$7)-MONTH(Reestr!$I70)+1)))*(Reestr!$E70-Reestr!$F70)/Reestr!$G70,2))-IF((MAX(0,MIN(Reestr!$G70,(YEAR(E$7)-YEAR(Reestr!$I70))*12+MONTH(E$7)-MONTH(Reestr!$I70)+1-1)))&gt;=Reestr!$G70,Reestr!$E70-Reestr!$F70,ROUND((MAX(0,MIN(Reestr!$G70,(YEAR(E$7)-YEAR(Reestr!$I70))*12+MONTH(E$7)-MONTH(Reestr!$I70)+1-1)))*(Reestr!$E70-Reestr!$F70)/Reestr!$G70,2)),2))</f>
        <v/>
      </c>
      <c r="F72" s="13" t="str">
        <f aca="false">IF(OR(Reestr!$E70="",Reestr!$H70=""),"",ROUND(IF((MAX(0,MIN(Reestr!$G70,(YEAR(F$7)-YEAR(Reestr!$I70))*12+MONTH(F$7)-MONTH(Reestr!$I70)+1)))&gt;=Reestr!$G70,Reestr!$E70-Reestr!$F70,ROUND((MAX(0,MIN(Reestr!$G70,(YEAR(F$7)-YEAR(Reestr!$I70))*12+MONTH(F$7)-MONTH(Reestr!$I70)+1)))*(Reestr!$E70-Reestr!$F70)/Reestr!$G70,2))-IF((MAX(0,MIN(Reestr!$G70,(YEAR(F$7)-YEAR(Reestr!$I70))*12+MONTH(F$7)-MONTH(Reestr!$I70)+1-1)))&gt;=Reestr!$G70,Reestr!$E70-Reestr!$F70,ROUND((MAX(0,MIN(Reestr!$G70,(YEAR(F$7)-YEAR(Reestr!$I70))*12+MONTH(F$7)-MONTH(Reestr!$I70)+1-1)))*(Reestr!$E70-Reestr!$F70)/Reestr!$G70,2)),2))</f>
        <v/>
      </c>
      <c r="G72" s="13" t="str">
        <f aca="false">IF(OR(Reestr!$E70="",Reestr!$H70=""),"",ROUND(IF((MAX(0,MIN(Reestr!$G70,(YEAR(G$7)-YEAR(Reestr!$I70))*12+MONTH(G$7)-MONTH(Reestr!$I70)+1)))&gt;=Reestr!$G70,Reestr!$E70-Reestr!$F70,ROUND((MAX(0,MIN(Reestr!$G70,(YEAR(G$7)-YEAR(Reestr!$I70))*12+MONTH(G$7)-MONTH(Reestr!$I70)+1)))*(Reestr!$E70-Reestr!$F70)/Reestr!$G70,2))-IF((MAX(0,MIN(Reestr!$G70,(YEAR(G$7)-YEAR(Reestr!$I70))*12+MONTH(G$7)-MONTH(Reestr!$I70)+1-1)))&gt;=Reestr!$G70,Reestr!$E70-Reestr!$F70,ROUND((MAX(0,MIN(Reestr!$G70,(YEAR(G$7)-YEAR(Reestr!$I70))*12+MONTH(G$7)-MONTH(Reestr!$I70)+1-1)))*(Reestr!$E70-Reestr!$F70)/Reestr!$G70,2)),2))</f>
        <v/>
      </c>
      <c r="H72" s="13" t="str">
        <f aca="false">IF(OR(Reestr!$E70="",Reestr!$H70=""),"",ROUND(IF((MAX(0,MIN(Reestr!$G70,(YEAR(H$7)-YEAR(Reestr!$I70))*12+MONTH(H$7)-MONTH(Reestr!$I70)+1)))&gt;=Reestr!$G70,Reestr!$E70-Reestr!$F70,ROUND((MAX(0,MIN(Reestr!$G70,(YEAR(H$7)-YEAR(Reestr!$I70))*12+MONTH(H$7)-MONTH(Reestr!$I70)+1)))*(Reestr!$E70-Reestr!$F70)/Reestr!$G70,2))-IF((MAX(0,MIN(Reestr!$G70,(YEAR(H$7)-YEAR(Reestr!$I70))*12+MONTH(H$7)-MONTH(Reestr!$I70)+1-1)))&gt;=Reestr!$G70,Reestr!$E70-Reestr!$F70,ROUND((MAX(0,MIN(Reestr!$G70,(YEAR(H$7)-YEAR(Reestr!$I70))*12+MONTH(H$7)-MONTH(Reestr!$I70)+1-1)))*(Reestr!$E70-Reestr!$F70)/Reestr!$G70,2)),2))</f>
        <v/>
      </c>
      <c r="I72" s="13" t="str">
        <f aca="false">IF(OR(Reestr!$E70="",Reestr!$H70=""),"",ROUND(IF((MAX(0,MIN(Reestr!$G70,(YEAR(I$7)-YEAR(Reestr!$I70))*12+MONTH(I$7)-MONTH(Reestr!$I70)+1)))&gt;=Reestr!$G70,Reestr!$E70-Reestr!$F70,ROUND((MAX(0,MIN(Reestr!$G70,(YEAR(I$7)-YEAR(Reestr!$I70))*12+MONTH(I$7)-MONTH(Reestr!$I70)+1)))*(Reestr!$E70-Reestr!$F70)/Reestr!$G70,2))-IF((MAX(0,MIN(Reestr!$G70,(YEAR(I$7)-YEAR(Reestr!$I70))*12+MONTH(I$7)-MONTH(Reestr!$I70)+1-1)))&gt;=Reestr!$G70,Reestr!$E70-Reestr!$F70,ROUND((MAX(0,MIN(Reestr!$G70,(YEAR(I$7)-YEAR(Reestr!$I70))*12+MONTH(I$7)-MONTH(Reestr!$I70)+1-1)))*(Reestr!$E70-Reestr!$F70)/Reestr!$G70,2)),2))</f>
        <v/>
      </c>
      <c r="J72" s="13" t="str">
        <f aca="false">IF(OR(Reestr!$E70="",Reestr!$H70=""),"",ROUND(IF((MAX(0,MIN(Reestr!$G70,(YEAR(J$7)-YEAR(Reestr!$I70))*12+MONTH(J$7)-MONTH(Reestr!$I70)+1)))&gt;=Reestr!$G70,Reestr!$E70-Reestr!$F70,ROUND((MAX(0,MIN(Reestr!$G70,(YEAR(J$7)-YEAR(Reestr!$I70))*12+MONTH(J$7)-MONTH(Reestr!$I70)+1)))*(Reestr!$E70-Reestr!$F70)/Reestr!$G70,2))-IF((MAX(0,MIN(Reestr!$G70,(YEAR(J$7)-YEAR(Reestr!$I70))*12+MONTH(J$7)-MONTH(Reestr!$I70)+1-1)))&gt;=Reestr!$G70,Reestr!$E70-Reestr!$F70,ROUND((MAX(0,MIN(Reestr!$G70,(YEAR(J$7)-YEAR(Reestr!$I70))*12+MONTH(J$7)-MONTH(Reestr!$I70)+1-1)))*(Reestr!$E70-Reestr!$F70)/Reestr!$G70,2)),2))</f>
        <v/>
      </c>
      <c r="K72" s="13" t="str">
        <f aca="false">IF(OR(Reestr!$E70="",Reestr!$H70=""),"",ROUND(IF((MAX(0,MIN(Reestr!$G70,(YEAR(K$7)-YEAR(Reestr!$I70))*12+MONTH(K$7)-MONTH(Reestr!$I70)+1)))&gt;=Reestr!$G70,Reestr!$E70-Reestr!$F70,ROUND((MAX(0,MIN(Reestr!$G70,(YEAR(K$7)-YEAR(Reestr!$I70))*12+MONTH(K$7)-MONTH(Reestr!$I70)+1)))*(Reestr!$E70-Reestr!$F70)/Reestr!$G70,2))-IF((MAX(0,MIN(Reestr!$G70,(YEAR(K$7)-YEAR(Reestr!$I70))*12+MONTH(K$7)-MONTH(Reestr!$I70)+1-1)))&gt;=Reestr!$G70,Reestr!$E70-Reestr!$F70,ROUND((MAX(0,MIN(Reestr!$G70,(YEAR(K$7)-YEAR(Reestr!$I70))*12+MONTH(K$7)-MONTH(Reestr!$I70)+1-1)))*(Reestr!$E70-Reestr!$F70)/Reestr!$G70,2)),2))</f>
        <v/>
      </c>
      <c r="L72" s="13" t="str">
        <f aca="false">IF(OR(Reestr!$E70="",Reestr!$H70=""),"",ROUND(IF((MAX(0,MIN(Reestr!$G70,(YEAR(L$7)-YEAR(Reestr!$I70))*12+MONTH(L$7)-MONTH(Reestr!$I70)+1)))&gt;=Reestr!$G70,Reestr!$E70-Reestr!$F70,ROUND((MAX(0,MIN(Reestr!$G70,(YEAR(L$7)-YEAR(Reestr!$I70))*12+MONTH(L$7)-MONTH(Reestr!$I70)+1)))*(Reestr!$E70-Reestr!$F70)/Reestr!$G70,2))-IF((MAX(0,MIN(Reestr!$G70,(YEAR(L$7)-YEAR(Reestr!$I70))*12+MONTH(L$7)-MONTH(Reestr!$I70)+1-1)))&gt;=Reestr!$G70,Reestr!$E70-Reestr!$F70,ROUND((MAX(0,MIN(Reestr!$G70,(YEAR(L$7)-YEAR(Reestr!$I70))*12+MONTH(L$7)-MONTH(Reestr!$I70)+1-1)))*(Reestr!$E70-Reestr!$F70)/Reestr!$G70,2)),2))</f>
        <v/>
      </c>
      <c r="M72" s="13" t="str">
        <f aca="false">IF(OR(Reestr!$E70="",Reestr!$H70=""),"",ROUND(IF((MAX(0,MIN(Reestr!$G70,(YEAR(M$7)-YEAR(Reestr!$I70))*12+MONTH(M$7)-MONTH(Reestr!$I70)+1)))&gt;=Reestr!$G70,Reestr!$E70-Reestr!$F70,ROUND((MAX(0,MIN(Reestr!$G70,(YEAR(M$7)-YEAR(Reestr!$I70))*12+MONTH(M$7)-MONTH(Reestr!$I70)+1)))*(Reestr!$E70-Reestr!$F70)/Reestr!$G70,2))-IF((MAX(0,MIN(Reestr!$G70,(YEAR(M$7)-YEAR(Reestr!$I70))*12+MONTH(M$7)-MONTH(Reestr!$I70)+1-1)))&gt;=Reestr!$G70,Reestr!$E70-Reestr!$F70,ROUND((MAX(0,MIN(Reestr!$G70,(YEAR(M$7)-YEAR(Reestr!$I70))*12+MONTH(M$7)-MONTH(Reestr!$I70)+1-1)))*(Reestr!$E70-Reestr!$F70)/Reestr!$G70,2)),2))</f>
        <v/>
      </c>
      <c r="N72" s="13" t="str">
        <f aca="false">IF(OR(Reestr!$E70="",Reestr!$H70=""),"",ROUND(IF((MAX(0,MIN(Reestr!$G70,(YEAR(N$7)-YEAR(Reestr!$I70))*12+MONTH(N$7)-MONTH(Reestr!$I70)+1)))&gt;=Reestr!$G70,Reestr!$E70-Reestr!$F70,ROUND((MAX(0,MIN(Reestr!$G70,(YEAR(N$7)-YEAR(Reestr!$I70))*12+MONTH(N$7)-MONTH(Reestr!$I70)+1)))*(Reestr!$E70-Reestr!$F70)/Reestr!$G70,2))-IF((MAX(0,MIN(Reestr!$G70,(YEAR(N$7)-YEAR(Reestr!$I70))*12+MONTH(N$7)-MONTH(Reestr!$I70)+1-1)))&gt;=Reestr!$G70,Reestr!$E70-Reestr!$F70,ROUND((MAX(0,MIN(Reestr!$G70,(YEAR(N$7)-YEAR(Reestr!$I70))*12+MONTH(N$7)-MONTH(Reestr!$I70)+1-1)))*(Reestr!$E70-Reestr!$F70)/Reestr!$G70,2)),2))</f>
        <v/>
      </c>
      <c r="O72" s="29" t="str">
        <f aca="false">IF(B72="","",SUM(C72:N72))</f>
        <v/>
      </c>
    </row>
    <row r="73" customFormat="false" ht="15" hidden="false" customHeight="false" outlineLevel="0" collapsed="false">
      <c r="A73" s="23" t="str">
        <f aca="false">Reestr!A71</f>
        <v/>
      </c>
      <c r="B73" s="5" t="str">
        <f aca="false">IF(Reestr!B71="","",Reestr!B71)</f>
        <v/>
      </c>
      <c r="C73" s="13" t="str">
        <f aca="false">IF(OR(Reestr!$E71="",Reestr!$H71=""),"",ROUND(IF((MAX(0,MIN(Reestr!$G71,(YEAR(C$7)-YEAR(Reestr!$I71))*12+MONTH(C$7)-MONTH(Reestr!$I71)+1)))&gt;=Reestr!$G71,Reestr!$E71-Reestr!$F71,ROUND((MAX(0,MIN(Reestr!$G71,(YEAR(C$7)-YEAR(Reestr!$I71))*12+MONTH(C$7)-MONTH(Reestr!$I71)+1)))*(Reestr!$E71-Reestr!$F71)/Reestr!$G71,2))-IF((MAX(0,MIN(Reestr!$G71,(YEAR(C$7)-YEAR(Reestr!$I71))*12+MONTH(C$7)-MONTH(Reestr!$I71)+1-1)))&gt;=Reestr!$G71,Reestr!$E71-Reestr!$F71,ROUND((MAX(0,MIN(Reestr!$G71,(YEAR(C$7)-YEAR(Reestr!$I71))*12+MONTH(C$7)-MONTH(Reestr!$I71)+1-1)))*(Reestr!$E71-Reestr!$F71)/Reestr!$G71,2)),2))</f>
        <v/>
      </c>
      <c r="D73" s="13" t="str">
        <f aca="false">IF(OR(Reestr!$E71="",Reestr!$H71=""),"",ROUND(IF((MAX(0,MIN(Reestr!$G71,(YEAR(D$7)-YEAR(Reestr!$I71))*12+MONTH(D$7)-MONTH(Reestr!$I71)+1)))&gt;=Reestr!$G71,Reestr!$E71-Reestr!$F71,ROUND((MAX(0,MIN(Reestr!$G71,(YEAR(D$7)-YEAR(Reestr!$I71))*12+MONTH(D$7)-MONTH(Reestr!$I71)+1)))*(Reestr!$E71-Reestr!$F71)/Reestr!$G71,2))-IF((MAX(0,MIN(Reestr!$G71,(YEAR(D$7)-YEAR(Reestr!$I71))*12+MONTH(D$7)-MONTH(Reestr!$I71)+1-1)))&gt;=Reestr!$G71,Reestr!$E71-Reestr!$F71,ROUND((MAX(0,MIN(Reestr!$G71,(YEAR(D$7)-YEAR(Reestr!$I71))*12+MONTH(D$7)-MONTH(Reestr!$I71)+1-1)))*(Reestr!$E71-Reestr!$F71)/Reestr!$G71,2)),2))</f>
        <v/>
      </c>
      <c r="E73" s="13" t="str">
        <f aca="false">IF(OR(Reestr!$E71="",Reestr!$H71=""),"",ROUND(IF((MAX(0,MIN(Reestr!$G71,(YEAR(E$7)-YEAR(Reestr!$I71))*12+MONTH(E$7)-MONTH(Reestr!$I71)+1)))&gt;=Reestr!$G71,Reestr!$E71-Reestr!$F71,ROUND((MAX(0,MIN(Reestr!$G71,(YEAR(E$7)-YEAR(Reestr!$I71))*12+MONTH(E$7)-MONTH(Reestr!$I71)+1)))*(Reestr!$E71-Reestr!$F71)/Reestr!$G71,2))-IF((MAX(0,MIN(Reestr!$G71,(YEAR(E$7)-YEAR(Reestr!$I71))*12+MONTH(E$7)-MONTH(Reestr!$I71)+1-1)))&gt;=Reestr!$G71,Reestr!$E71-Reestr!$F71,ROUND((MAX(0,MIN(Reestr!$G71,(YEAR(E$7)-YEAR(Reestr!$I71))*12+MONTH(E$7)-MONTH(Reestr!$I71)+1-1)))*(Reestr!$E71-Reestr!$F71)/Reestr!$G71,2)),2))</f>
        <v/>
      </c>
      <c r="F73" s="13" t="str">
        <f aca="false">IF(OR(Reestr!$E71="",Reestr!$H71=""),"",ROUND(IF((MAX(0,MIN(Reestr!$G71,(YEAR(F$7)-YEAR(Reestr!$I71))*12+MONTH(F$7)-MONTH(Reestr!$I71)+1)))&gt;=Reestr!$G71,Reestr!$E71-Reestr!$F71,ROUND((MAX(0,MIN(Reestr!$G71,(YEAR(F$7)-YEAR(Reestr!$I71))*12+MONTH(F$7)-MONTH(Reestr!$I71)+1)))*(Reestr!$E71-Reestr!$F71)/Reestr!$G71,2))-IF((MAX(0,MIN(Reestr!$G71,(YEAR(F$7)-YEAR(Reestr!$I71))*12+MONTH(F$7)-MONTH(Reestr!$I71)+1-1)))&gt;=Reestr!$G71,Reestr!$E71-Reestr!$F71,ROUND((MAX(0,MIN(Reestr!$G71,(YEAR(F$7)-YEAR(Reestr!$I71))*12+MONTH(F$7)-MONTH(Reestr!$I71)+1-1)))*(Reestr!$E71-Reestr!$F71)/Reestr!$G71,2)),2))</f>
        <v/>
      </c>
      <c r="G73" s="13" t="str">
        <f aca="false">IF(OR(Reestr!$E71="",Reestr!$H71=""),"",ROUND(IF((MAX(0,MIN(Reestr!$G71,(YEAR(G$7)-YEAR(Reestr!$I71))*12+MONTH(G$7)-MONTH(Reestr!$I71)+1)))&gt;=Reestr!$G71,Reestr!$E71-Reestr!$F71,ROUND((MAX(0,MIN(Reestr!$G71,(YEAR(G$7)-YEAR(Reestr!$I71))*12+MONTH(G$7)-MONTH(Reestr!$I71)+1)))*(Reestr!$E71-Reestr!$F71)/Reestr!$G71,2))-IF((MAX(0,MIN(Reestr!$G71,(YEAR(G$7)-YEAR(Reestr!$I71))*12+MONTH(G$7)-MONTH(Reestr!$I71)+1-1)))&gt;=Reestr!$G71,Reestr!$E71-Reestr!$F71,ROUND((MAX(0,MIN(Reestr!$G71,(YEAR(G$7)-YEAR(Reestr!$I71))*12+MONTH(G$7)-MONTH(Reestr!$I71)+1-1)))*(Reestr!$E71-Reestr!$F71)/Reestr!$G71,2)),2))</f>
        <v/>
      </c>
      <c r="H73" s="13" t="str">
        <f aca="false">IF(OR(Reestr!$E71="",Reestr!$H71=""),"",ROUND(IF((MAX(0,MIN(Reestr!$G71,(YEAR(H$7)-YEAR(Reestr!$I71))*12+MONTH(H$7)-MONTH(Reestr!$I71)+1)))&gt;=Reestr!$G71,Reestr!$E71-Reestr!$F71,ROUND((MAX(0,MIN(Reestr!$G71,(YEAR(H$7)-YEAR(Reestr!$I71))*12+MONTH(H$7)-MONTH(Reestr!$I71)+1)))*(Reestr!$E71-Reestr!$F71)/Reestr!$G71,2))-IF((MAX(0,MIN(Reestr!$G71,(YEAR(H$7)-YEAR(Reestr!$I71))*12+MONTH(H$7)-MONTH(Reestr!$I71)+1-1)))&gt;=Reestr!$G71,Reestr!$E71-Reestr!$F71,ROUND((MAX(0,MIN(Reestr!$G71,(YEAR(H$7)-YEAR(Reestr!$I71))*12+MONTH(H$7)-MONTH(Reestr!$I71)+1-1)))*(Reestr!$E71-Reestr!$F71)/Reestr!$G71,2)),2))</f>
        <v/>
      </c>
      <c r="I73" s="13" t="str">
        <f aca="false">IF(OR(Reestr!$E71="",Reestr!$H71=""),"",ROUND(IF((MAX(0,MIN(Reestr!$G71,(YEAR(I$7)-YEAR(Reestr!$I71))*12+MONTH(I$7)-MONTH(Reestr!$I71)+1)))&gt;=Reestr!$G71,Reestr!$E71-Reestr!$F71,ROUND((MAX(0,MIN(Reestr!$G71,(YEAR(I$7)-YEAR(Reestr!$I71))*12+MONTH(I$7)-MONTH(Reestr!$I71)+1)))*(Reestr!$E71-Reestr!$F71)/Reestr!$G71,2))-IF((MAX(0,MIN(Reestr!$G71,(YEAR(I$7)-YEAR(Reestr!$I71))*12+MONTH(I$7)-MONTH(Reestr!$I71)+1-1)))&gt;=Reestr!$G71,Reestr!$E71-Reestr!$F71,ROUND((MAX(0,MIN(Reestr!$G71,(YEAR(I$7)-YEAR(Reestr!$I71))*12+MONTH(I$7)-MONTH(Reestr!$I71)+1-1)))*(Reestr!$E71-Reestr!$F71)/Reestr!$G71,2)),2))</f>
        <v/>
      </c>
      <c r="J73" s="13" t="str">
        <f aca="false">IF(OR(Reestr!$E71="",Reestr!$H71=""),"",ROUND(IF((MAX(0,MIN(Reestr!$G71,(YEAR(J$7)-YEAR(Reestr!$I71))*12+MONTH(J$7)-MONTH(Reestr!$I71)+1)))&gt;=Reestr!$G71,Reestr!$E71-Reestr!$F71,ROUND((MAX(0,MIN(Reestr!$G71,(YEAR(J$7)-YEAR(Reestr!$I71))*12+MONTH(J$7)-MONTH(Reestr!$I71)+1)))*(Reestr!$E71-Reestr!$F71)/Reestr!$G71,2))-IF((MAX(0,MIN(Reestr!$G71,(YEAR(J$7)-YEAR(Reestr!$I71))*12+MONTH(J$7)-MONTH(Reestr!$I71)+1-1)))&gt;=Reestr!$G71,Reestr!$E71-Reestr!$F71,ROUND((MAX(0,MIN(Reestr!$G71,(YEAR(J$7)-YEAR(Reestr!$I71))*12+MONTH(J$7)-MONTH(Reestr!$I71)+1-1)))*(Reestr!$E71-Reestr!$F71)/Reestr!$G71,2)),2))</f>
        <v/>
      </c>
      <c r="K73" s="13" t="str">
        <f aca="false">IF(OR(Reestr!$E71="",Reestr!$H71=""),"",ROUND(IF((MAX(0,MIN(Reestr!$G71,(YEAR(K$7)-YEAR(Reestr!$I71))*12+MONTH(K$7)-MONTH(Reestr!$I71)+1)))&gt;=Reestr!$G71,Reestr!$E71-Reestr!$F71,ROUND((MAX(0,MIN(Reestr!$G71,(YEAR(K$7)-YEAR(Reestr!$I71))*12+MONTH(K$7)-MONTH(Reestr!$I71)+1)))*(Reestr!$E71-Reestr!$F71)/Reestr!$G71,2))-IF((MAX(0,MIN(Reestr!$G71,(YEAR(K$7)-YEAR(Reestr!$I71))*12+MONTH(K$7)-MONTH(Reestr!$I71)+1-1)))&gt;=Reestr!$G71,Reestr!$E71-Reestr!$F71,ROUND((MAX(0,MIN(Reestr!$G71,(YEAR(K$7)-YEAR(Reestr!$I71))*12+MONTH(K$7)-MONTH(Reestr!$I71)+1-1)))*(Reestr!$E71-Reestr!$F71)/Reestr!$G71,2)),2))</f>
        <v/>
      </c>
      <c r="L73" s="13" t="str">
        <f aca="false">IF(OR(Reestr!$E71="",Reestr!$H71=""),"",ROUND(IF((MAX(0,MIN(Reestr!$G71,(YEAR(L$7)-YEAR(Reestr!$I71))*12+MONTH(L$7)-MONTH(Reestr!$I71)+1)))&gt;=Reestr!$G71,Reestr!$E71-Reestr!$F71,ROUND((MAX(0,MIN(Reestr!$G71,(YEAR(L$7)-YEAR(Reestr!$I71))*12+MONTH(L$7)-MONTH(Reestr!$I71)+1)))*(Reestr!$E71-Reestr!$F71)/Reestr!$G71,2))-IF((MAX(0,MIN(Reestr!$G71,(YEAR(L$7)-YEAR(Reestr!$I71))*12+MONTH(L$7)-MONTH(Reestr!$I71)+1-1)))&gt;=Reestr!$G71,Reestr!$E71-Reestr!$F71,ROUND((MAX(0,MIN(Reestr!$G71,(YEAR(L$7)-YEAR(Reestr!$I71))*12+MONTH(L$7)-MONTH(Reestr!$I71)+1-1)))*(Reestr!$E71-Reestr!$F71)/Reestr!$G71,2)),2))</f>
        <v/>
      </c>
      <c r="M73" s="13" t="str">
        <f aca="false">IF(OR(Reestr!$E71="",Reestr!$H71=""),"",ROUND(IF((MAX(0,MIN(Reestr!$G71,(YEAR(M$7)-YEAR(Reestr!$I71))*12+MONTH(M$7)-MONTH(Reestr!$I71)+1)))&gt;=Reestr!$G71,Reestr!$E71-Reestr!$F71,ROUND((MAX(0,MIN(Reestr!$G71,(YEAR(M$7)-YEAR(Reestr!$I71))*12+MONTH(M$7)-MONTH(Reestr!$I71)+1)))*(Reestr!$E71-Reestr!$F71)/Reestr!$G71,2))-IF((MAX(0,MIN(Reestr!$G71,(YEAR(M$7)-YEAR(Reestr!$I71))*12+MONTH(M$7)-MONTH(Reestr!$I71)+1-1)))&gt;=Reestr!$G71,Reestr!$E71-Reestr!$F71,ROUND((MAX(0,MIN(Reestr!$G71,(YEAR(M$7)-YEAR(Reestr!$I71))*12+MONTH(M$7)-MONTH(Reestr!$I71)+1-1)))*(Reestr!$E71-Reestr!$F71)/Reestr!$G71,2)),2))</f>
        <v/>
      </c>
      <c r="N73" s="13" t="str">
        <f aca="false">IF(OR(Reestr!$E71="",Reestr!$H71=""),"",ROUND(IF((MAX(0,MIN(Reestr!$G71,(YEAR(N$7)-YEAR(Reestr!$I71))*12+MONTH(N$7)-MONTH(Reestr!$I71)+1)))&gt;=Reestr!$G71,Reestr!$E71-Reestr!$F71,ROUND((MAX(0,MIN(Reestr!$G71,(YEAR(N$7)-YEAR(Reestr!$I71))*12+MONTH(N$7)-MONTH(Reestr!$I71)+1)))*(Reestr!$E71-Reestr!$F71)/Reestr!$G71,2))-IF((MAX(0,MIN(Reestr!$G71,(YEAR(N$7)-YEAR(Reestr!$I71))*12+MONTH(N$7)-MONTH(Reestr!$I71)+1-1)))&gt;=Reestr!$G71,Reestr!$E71-Reestr!$F71,ROUND((MAX(0,MIN(Reestr!$G71,(YEAR(N$7)-YEAR(Reestr!$I71))*12+MONTH(N$7)-MONTH(Reestr!$I71)+1-1)))*(Reestr!$E71-Reestr!$F71)/Reestr!$G71,2)),2))</f>
        <v/>
      </c>
      <c r="O73" s="29" t="str">
        <f aca="false">IF(B73="","",SUM(C73:N73))</f>
        <v/>
      </c>
    </row>
    <row r="74" customFormat="false" ht="15" hidden="false" customHeight="false" outlineLevel="0" collapsed="false">
      <c r="A74" s="23" t="str">
        <f aca="false">Reestr!A72</f>
        <v/>
      </c>
      <c r="B74" s="5" t="str">
        <f aca="false">IF(Reestr!B72="","",Reestr!B72)</f>
        <v/>
      </c>
      <c r="C74" s="13" t="str">
        <f aca="false">IF(OR(Reestr!$E72="",Reestr!$H72=""),"",ROUND(IF((MAX(0,MIN(Reestr!$G72,(YEAR(C$7)-YEAR(Reestr!$I72))*12+MONTH(C$7)-MONTH(Reestr!$I72)+1)))&gt;=Reestr!$G72,Reestr!$E72-Reestr!$F72,ROUND((MAX(0,MIN(Reestr!$G72,(YEAR(C$7)-YEAR(Reestr!$I72))*12+MONTH(C$7)-MONTH(Reestr!$I72)+1)))*(Reestr!$E72-Reestr!$F72)/Reestr!$G72,2))-IF((MAX(0,MIN(Reestr!$G72,(YEAR(C$7)-YEAR(Reestr!$I72))*12+MONTH(C$7)-MONTH(Reestr!$I72)+1-1)))&gt;=Reestr!$G72,Reestr!$E72-Reestr!$F72,ROUND((MAX(0,MIN(Reestr!$G72,(YEAR(C$7)-YEAR(Reestr!$I72))*12+MONTH(C$7)-MONTH(Reestr!$I72)+1-1)))*(Reestr!$E72-Reestr!$F72)/Reestr!$G72,2)),2))</f>
        <v/>
      </c>
      <c r="D74" s="13" t="str">
        <f aca="false">IF(OR(Reestr!$E72="",Reestr!$H72=""),"",ROUND(IF((MAX(0,MIN(Reestr!$G72,(YEAR(D$7)-YEAR(Reestr!$I72))*12+MONTH(D$7)-MONTH(Reestr!$I72)+1)))&gt;=Reestr!$G72,Reestr!$E72-Reestr!$F72,ROUND((MAX(0,MIN(Reestr!$G72,(YEAR(D$7)-YEAR(Reestr!$I72))*12+MONTH(D$7)-MONTH(Reestr!$I72)+1)))*(Reestr!$E72-Reestr!$F72)/Reestr!$G72,2))-IF((MAX(0,MIN(Reestr!$G72,(YEAR(D$7)-YEAR(Reestr!$I72))*12+MONTH(D$7)-MONTH(Reestr!$I72)+1-1)))&gt;=Reestr!$G72,Reestr!$E72-Reestr!$F72,ROUND((MAX(0,MIN(Reestr!$G72,(YEAR(D$7)-YEAR(Reestr!$I72))*12+MONTH(D$7)-MONTH(Reestr!$I72)+1-1)))*(Reestr!$E72-Reestr!$F72)/Reestr!$G72,2)),2))</f>
        <v/>
      </c>
      <c r="E74" s="13" t="str">
        <f aca="false">IF(OR(Reestr!$E72="",Reestr!$H72=""),"",ROUND(IF((MAX(0,MIN(Reestr!$G72,(YEAR(E$7)-YEAR(Reestr!$I72))*12+MONTH(E$7)-MONTH(Reestr!$I72)+1)))&gt;=Reestr!$G72,Reestr!$E72-Reestr!$F72,ROUND((MAX(0,MIN(Reestr!$G72,(YEAR(E$7)-YEAR(Reestr!$I72))*12+MONTH(E$7)-MONTH(Reestr!$I72)+1)))*(Reestr!$E72-Reestr!$F72)/Reestr!$G72,2))-IF((MAX(0,MIN(Reestr!$G72,(YEAR(E$7)-YEAR(Reestr!$I72))*12+MONTH(E$7)-MONTH(Reestr!$I72)+1-1)))&gt;=Reestr!$G72,Reestr!$E72-Reestr!$F72,ROUND((MAX(0,MIN(Reestr!$G72,(YEAR(E$7)-YEAR(Reestr!$I72))*12+MONTH(E$7)-MONTH(Reestr!$I72)+1-1)))*(Reestr!$E72-Reestr!$F72)/Reestr!$G72,2)),2))</f>
        <v/>
      </c>
      <c r="F74" s="13" t="str">
        <f aca="false">IF(OR(Reestr!$E72="",Reestr!$H72=""),"",ROUND(IF((MAX(0,MIN(Reestr!$G72,(YEAR(F$7)-YEAR(Reestr!$I72))*12+MONTH(F$7)-MONTH(Reestr!$I72)+1)))&gt;=Reestr!$G72,Reestr!$E72-Reestr!$F72,ROUND((MAX(0,MIN(Reestr!$G72,(YEAR(F$7)-YEAR(Reestr!$I72))*12+MONTH(F$7)-MONTH(Reestr!$I72)+1)))*(Reestr!$E72-Reestr!$F72)/Reestr!$G72,2))-IF((MAX(0,MIN(Reestr!$G72,(YEAR(F$7)-YEAR(Reestr!$I72))*12+MONTH(F$7)-MONTH(Reestr!$I72)+1-1)))&gt;=Reestr!$G72,Reestr!$E72-Reestr!$F72,ROUND((MAX(0,MIN(Reestr!$G72,(YEAR(F$7)-YEAR(Reestr!$I72))*12+MONTH(F$7)-MONTH(Reestr!$I72)+1-1)))*(Reestr!$E72-Reestr!$F72)/Reestr!$G72,2)),2))</f>
        <v/>
      </c>
      <c r="G74" s="13" t="str">
        <f aca="false">IF(OR(Reestr!$E72="",Reestr!$H72=""),"",ROUND(IF((MAX(0,MIN(Reestr!$G72,(YEAR(G$7)-YEAR(Reestr!$I72))*12+MONTH(G$7)-MONTH(Reestr!$I72)+1)))&gt;=Reestr!$G72,Reestr!$E72-Reestr!$F72,ROUND((MAX(0,MIN(Reestr!$G72,(YEAR(G$7)-YEAR(Reestr!$I72))*12+MONTH(G$7)-MONTH(Reestr!$I72)+1)))*(Reestr!$E72-Reestr!$F72)/Reestr!$G72,2))-IF((MAX(0,MIN(Reestr!$G72,(YEAR(G$7)-YEAR(Reestr!$I72))*12+MONTH(G$7)-MONTH(Reestr!$I72)+1-1)))&gt;=Reestr!$G72,Reestr!$E72-Reestr!$F72,ROUND((MAX(0,MIN(Reestr!$G72,(YEAR(G$7)-YEAR(Reestr!$I72))*12+MONTH(G$7)-MONTH(Reestr!$I72)+1-1)))*(Reestr!$E72-Reestr!$F72)/Reestr!$G72,2)),2))</f>
        <v/>
      </c>
      <c r="H74" s="13" t="str">
        <f aca="false">IF(OR(Reestr!$E72="",Reestr!$H72=""),"",ROUND(IF((MAX(0,MIN(Reestr!$G72,(YEAR(H$7)-YEAR(Reestr!$I72))*12+MONTH(H$7)-MONTH(Reestr!$I72)+1)))&gt;=Reestr!$G72,Reestr!$E72-Reestr!$F72,ROUND((MAX(0,MIN(Reestr!$G72,(YEAR(H$7)-YEAR(Reestr!$I72))*12+MONTH(H$7)-MONTH(Reestr!$I72)+1)))*(Reestr!$E72-Reestr!$F72)/Reestr!$G72,2))-IF((MAX(0,MIN(Reestr!$G72,(YEAR(H$7)-YEAR(Reestr!$I72))*12+MONTH(H$7)-MONTH(Reestr!$I72)+1-1)))&gt;=Reestr!$G72,Reestr!$E72-Reestr!$F72,ROUND((MAX(0,MIN(Reestr!$G72,(YEAR(H$7)-YEAR(Reestr!$I72))*12+MONTH(H$7)-MONTH(Reestr!$I72)+1-1)))*(Reestr!$E72-Reestr!$F72)/Reestr!$G72,2)),2))</f>
        <v/>
      </c>
      <c r="I74" s="13" t="str">
        <f aca="false">IF(OR(Reestr!$E72="",Reestr!$H72=""),"",ROUND(IF((MAX(0,MIN(Reestr!$G72,(YEAR(I$7)-YEAR(Reestr!$I72))*12+MONTH(I$7)-MONTH(Reestr!$I72)+1)))&gt;=Reestr!$G72,Reestr!$E72-Reestr!$F72,ROUND((MAX(0,MIN(Reestr!$G72,(YEAR(I$7)-YEAR(Reestr!$I72))*12+MONTH(I$7)-MONTH(Reestr!$I72)+1)))*(Reestr!$E72-Reestr!$F72)/Reestr!$G72,2))-IF((MAX(0,MIN(Reestr!$G72,(YEAR(I$7)-YEAR(Reestr!$I72))*12+MONTH(I$7)-MONTH(Reestr!$I72)+1-1)))&gt;=Reestr!$G72,Reestr!$E72-Reestr!$F72,ROUND((MAX(0,MIN(Reestr!$G72,(YEAR(I$7)-YEAR(Reestr!$I72))*12+MONTH(I$7)-MONTH(Reestr!$I72)+1-1)))*(Reestr!$E72-Reestr!$F72)/Reestr!$G72,2)),2))</f>
        <v/>
      </c>
      <c r="J74" s="13" t="str">
        <f aca="false">IF(OR(Reestr!$E72="",Reestr!$H72=""),"",ROUND(IF((MAX(0,MIN(Reestr!$G72,(YEAR(J$7)-YEAR(Reestr!$I72))*12+MONTH(J$7)-MONTH(Reestr!$I72)+1)))&gt;=Reestr!$G72,Reestr!$E72-Reestr!$F72,ROUND((MAX(0,MIN(Reestr!$G72,(YEAR(J$7)-YEAR(Reestr!$I72))*12+MONTH(J$7)-MONTH(Reestr!$I72)+1)))*(Reestr!$E72-Reestr!$F72)/Reestr!$G72,2))-IF((MAX(0,MIN(Reestr!$G72,(YEAR(J$7)-YEAR(Reestr!$I72))*12+MONTH(J$7)-MONTH(Reestr!$I72)+1-1)))&gt;=Reestr!$G72,Reestr!$E72-Reestr!$F72,ROUND((MAX(0,MIN(Reestr!$G72,(YEAR(J$7)-YEAR(Reestr!$I72))*12+MONTH(J$7)-MONTH(Reestr!$I72)+1-1)))*(Reestr!$E72-Reestr!$F72)/Reestr!$G72,2)),2))</f>
        <v/>
      </c>
      <c r="K74" s="13" t="str">
        <f aca="false">IF(OR(Reestr!$E72="",Reestr!$H72=""),"",ROUND(IF((MAX(0,MIN(Reestr!$G72,(YEAR(K$7)-YEAR(Reestr!$I72))*12+MONTH(K$7)-MONTH(Reestr!$I72)+1)))&gt;=Reestr!$G72,Reestr!$E72-Reestr!$F72,ROUND((MAX(0,MIN(Reestr!$G72,(YEAR(K$7)-YEAR(Reestr!$I72))*12+MONTH(K$7)-MONTH(Reestr!$I72)+1)))*(Reestr!$E72-Reestr!$F72)/Reestr!$G72,2))-IF((MAX(0,MIN(Reestr!$G72,(YEAR(K$7)-YEAR(Reestr!$I72))*12+MONTH(K$7)-MONTH(Reestr!$I72)+1-1)))&gt;=Reestr!$G72,Reestr!$E72-Reestr!$F72,ROUND((MAX(0,MIN(Reestr!$G72,(YEAR(K$7)-YEAR(Reestr!$I72))*12+MONTH(K$7)-MONTH(Reestr!$I72)+1-1)))*(Reestr!$E72-Reestr!$F72)/Reestr!$G72,2)),2))</f>
        <v/>
      </c>
      <c r="L74" s="13" t="str">
        <f aca="false">IF(OR(Reestr!$E72="",Reestr!$H72=""),"",ROUND(IF((MAX(0,MIN(Reestr!$G72,(YEAR(L$7)-YEAR(Reestr!$I72))*12+MONTH(L$7)-MONTH(Reestr!$I72)+1)))&gt;=Reestr!$G72,Reestr!$E72-Reestr!$F72,ROUND((MAX(0,MIN(Reestr!$G72,(YEAR(L$7)-YEAR(Reestr!$I72))*12+MONTH(L$7)-MONTH(Reestr!$I72)+1)))*(Reestr!$E72-Reestr!$F72)/Reestr!$G72,2))-IF((MAX(0,MIN(Reestr!$G72,(YEAR(L$7)-YEAR(Reestr!$I72))*12+MONTH(L$7)-MONTH(Reestr!$I72)+1-1)))&gt;=Reestr!$G72,Reestr!$E72-Reestr!$F72,ROUND((MAX(0,MIN(Reestr!$G72,(YEAR(L$7)-YEAR(Reestr!$I72))*12+MONTH(L$7)-MONTH(Reestr!$I72)+1-1)))*(Reestr!$E72-Reestr!$F72)/Reestr!$G72,2)),2))</f>
        <v/>
      </c>
      <c r="M74" s="13" t="str">
        <f aca="false">IF(OR(Reestr!$E72="",Reestr!$H72=""),"",ROUND(IF((MAX(0,MIN(Reestr!$G72,(YEAR(M$7)-YEAR(Reestr!$I72))*12+MONTH(M$7)-MONTH(Reestr!$I72)+1)))&gt;=Reestr!$G72,Reestr!$E72-Reestr!$F72,ROUND((MAX(0,MIN(Reestr!$G72,(YEAR(M$7)-YEAR(Reestr!$I72))*12+MONTH(M$7)-MONTH(Reestr!$I72)+1)))*(Reestr!$E72-Reestr!$F72)/Reestr!$G72,2))-IF((MAX(0,MIN(Reestr!$G72,(YEAR(M$7)-YEAR(Reestr!$I72))*12+MONTH(M$7)-MONTH(Reestr!$I72)+1-1)))&gt;=Reestr!$G72,Reestr!$E72-Reestr!$F72,ROUND((MAX(0,MIN(Reestr!$G72,(YEAR(M$7)-YEAR(Reestr!$I72))*12+MONTH(M$7)-MONTH(Reestr!$I72)+1-1)))*(Reestr!$E72-Reestr!$F72)/Reestr!$G72,2)),2))</f>
        <v/>
      </c>
      <c r="N74" s="13" t="str">
        <f aca="false">IF(OR(Reestr!$E72="",Reestr!$H72=""),"",ROUND(IF((MAX(0,MIN(Reestr!$G72,(YEAR(N$7)-YEAR(Reestr!$I72))*12+MONTH(N$7)-MONTH(Reestr!$I72)+1)))&gt;=Reestr!$G72,Reestr!$E72-Reestr!$F72,ROUND((MAX(0,MIN(Reestr!$G72,(YEAR(N$7)-YEAR(Reestr!$I72))*12+MONTH(N$7)-MONTH(Reestr!$I72)+1)))*(Reestr!$E72-Reestr!$F72)/Reestr!$G72,2))-IF((MAX(0,MIN(Reestr!$G72,(YEAR(N$7)-YEAR(Reestr!$I72))*12+MONTH(N$7)-MONTH(Reestr!$I72)+1-1)))&gt;=Reestr!$G72,Reestr!$E72-Reestr!$F72,ROUND((MAX(0,MIN(Reestr!$G72,(YEAR(N$7)-YEAR(Reestr!$I72))*12+MONTH(N$7)-MONTH(Reestr!$I72)+1-1)))*(Reestr!$E72-Reestr!$F72)/Reestr!$G72,2)),2))</f>
        <v/>
      </c>
      <c r="O74" s="29" t="str">
        <f aca="false">IF(B74="","",SUM(C74:N74))</f>
        <v/>
      </c>
    </row>
    <row r="75" customFormat="false" ht="15" hidden="false" customHeight="false" outlineLevel="0" collapsed="false">
      <c r="A75" s="23" t="str">
        <f aca="false">Reestr!A73</f>
        <v/>
      </c>
      <c r="B75" s="5" t="str">
        <f aca="false">IF(Reestr!B73="","",Reestr!B73)</f>
        <v/>
      </c>
      <c r="C75" s="13" t="str">
        <f aca="false">IF(OR(Reestr!$E73="",Reestr!$H73=""),"",ROUND(IF((MAX(0,MIN(Reestr!$G73,(YEAR(C$7)-YEAR(Reestr!$I73))*12+MONTH(C$7)-MONTH(Reestr!$I73)+1)))&gt;=Reestr!$G73,Reestr!$E73-Reestr!$F73,ROUND((MAX(0,MIN(Reestr!$G73,(YEAR(C$7)-YEAR(Reestr!$I73))*12+MONTH(C$7)-MONTH(Reestr!$I73)+1)))*(Reestr!$E73-Reestr!$F73)/Reestr!$G73,2))-IF((MAX(0,MIN(Reestr!$G73,(YEAR(C$7)-YEAR(Reestr!$I73))*12+MONTH(C$7)-MONTH(Reestr!$I73)+1-1)))&gt;=Reestr!$G73,Reestr!$E73-Reestr!$F73,ROUND((MAX(0,MIN(Reestr!$G73,(YEAR(C$7)-YEAR(Reestr!$I73))*12+MONTH(C$7)-MONTH(Reestr!$I73)+1-1)))*(Reestr!$E73-Reestr!$F73)/Reestr!$G73,2)),2))</f>
        <v/>
      </c>
      <c r="D75" s="13" t="str">
        <f aca="false">IF(OR(Reestr!$E73="",Reestr!$H73=""),"",ROUND(IF((MAX(0,MIN(Reestr!$G73,(YEAR(D$7)-YEAR(Reestr!$I73))*12+MONTH(D$7)-MONTH(Reestr!$I73)+1)))&gt;=Reestr!$G73,Reestr!$E73-Reestr!$F73,ROUND((MAX(0,MIN(Reestr!$G73,(YEAR(D$7)-YEAR(Reestr!$I73))*12+MONTH(D$7)-MONTH(Reestr!$I73)+1)))*(Reestr!$E73-Reestr!$F73)/Reestr!$G73,2))-IF((MAX(0,MIN(Reestr!$G73,(YEAR(D$7)-YEAR(Reestr!$I73))*12+MONTH(D$7)-MONTH(Reestr!$I73)+1-1)))&gt;=Reestr!$G73,Reestr!$E73-Reestr!$F73,ROUND((MAX(0,MIN(Reestr!$G73,(YEAR(D$7)-YEAR(Reestr!$I73))*12+MONTH(D$7)-MONTH(Reestr!$I73)+1-1)))*(Reestr!$E73-Reestr!$F73)/Reestr!$G73,2)),2))</f>
        <v/>
      </c>
      <c r="E75" s="13" t="str">
        <f aca="false">IF(OR(Reestr!$E73="",Reestr!$H73=""),"",ROUND(IF((MAX(0,MIN(Reestr!$G73,(YEAR(E$7)-YEAR(Reestr!$I73))*12+MONTH(E$7)-MONTH(Reestr!$I73)+1)))&gt;=Reestr!$G73,Reestr!$E73-Reestr!$F73,ROUND((MAX(0,MIN(Reestr!$G73,(YEAR(E$7)-YEAR(Reestr!$I73))*12+MONTH(E$7)-MONTH(Reestr!$I73)+1)))*(Reestr!$E73-Reestr!$F73)/Reestr!$G73,2))-IF((MAX(0,MIN(Reestr!$G73,(YEAR(E$7)-YEAR(Reestr!$I73))*12+MONTH(E$7)-MONTH(Reestr!$I73)+1-1)))&gt;=Reestr!$G73,Reestr!$E73-Reestr!$F73,ROUND((MAX(0,MIN(Reestr!$G73,(YEAR(E$7)-YEAR(Reestr!$I73))*12+MONTH(E$7)-MONTH(Reestr!$I73)+1-1)))*(Reestr!$E73-Reestr!$F73)/Reestr!$G73,2)),2))</f>
        <v/>
      </c>
      <c r="F75" s="13" t="str">
        <f aca="false">IF(OR(Reestr!$E73="",Reestr!$H73=""),"",ROUND(IF((MAX(0,MIN(Reestr!$G73,(YEAR(F$7)-YEAR(Reestr!$I73))*12+MONTH(F$7)-MONTH(Reestr!$I73)+1)))&gt;=Reestr!$G73,Reestr!$E73-Reestr!$F73,ROUND((MAX(0,MIN(Reestr!$G73,(YEAR(F$7)-YEAR(Reestr!$I73))*12+MONTH(F$7)-MONTH(Reestr!$I73)+1)))*(Reestr!$E73-Reestr!$F73)/Reestr!$G73,2))-IF((MAX(0,MIN(Reestr!$G73,(YEAR(F$7)-YEAR(Reestr!$I73))*12+MONTH(F$7)-MONTH(Reestr!$I73)+1-1)))&gt;=Reestr!$G73,Reestr!$E73-Reestr!$F73,ROUND((MAX(0,MIN(Reestr!$G73,(YEAR(F$7)-YEAR(Reestr!$I73))*12+MONTH(F$7)-MONTH(Reestr!$I73)+1-1)))*(Reestr!$E73-Reestr!$F73)/Reestr!$G73,2)),2))</f>
        <v/>
      </c>
      <c r="G75" s="13" t="str">
        <f aca="false">IF(OR(Reestr!$E73="",Reestr!$H73=""),"",ROUND(IF((MAX(0,MIN(Reestr!$G73,(YEAR(G$7)-YEAR(Reestr!$I73))*12+MONTH(G$7)-MONTH(Reestr!$I73)+1)))&gt;=Reestr!$G73,Reestr!$E73-Reestr!$F73,ROUND((MAX(0,MIN(Reestr!$G73,(YEAR(G$7)-YEAR(Reestr!$I73))*12+MONTH(G$7)-MONTH(Reestr!$I73)+1)))*(Reestr!$E73-Reestr!$F73)/Reestr!$G73,2))-IF((MAX(0,MIN(Reestr!$G73,(YEAR(G$7)-YEAR(Reestr!$I73))*12+MONTH(G$7)-MONTH(Reestr!$I73)+1-1)))&gt;=Reestr!$G73,Reestr!$E73-Reestr!$F73,ROUND((MAX(0,MIN(Reestr!$G73,(YEAR(G$7)-YEAR(Reestr!$I73))*12+MONTH(G$7)-MONTH(Reestr!$I73)+1-1)))*(Reestr!$E73-Reestr!$F73)/Reestr!$G73,2)),2))</f>
        <v/>
      </c>
      <c r="H75" s="13" t="str">
        <f aca="false">IF(OR(Reestr!$E73="",Reestr!$H73=""),"",ROUND(IF((MAX(0,MIN(Reestr!$G73,(YEAR(H$7)-YEAR(Reestr!$I73))*12+MONTH(H$7)-MONTH(Reestr!$I73)+1)))&gt;=Reestr!$G73,Reestr!$E73-Reestr!$F73,ROUND((MAX(0,MIN(Reestr!$G73,(YEAR(H$7)-YEAR(Reestr!$I73))*12+MONTH(H$7)-MONTH(Reestr!$I73)+1)))*(Reestr!$E73-Reestr!$F73)/Reestr!$G73,2))-IF((MAX(0,MIN(Reestr!$G73,(YEAR(H$7)-YEAR(Reestr!$I73))*12+MONTH(H$7)-MONTH(Reestr!$I73)+1-1)))&gt;=Reestr!$G73,Reestr!$E73-Reestr!$F73,ROUND((MAX(0,MIN(Reestr!$G73,(YEAR(H$7)-YEAR(Reestr!$I73))*12+MONTH(H$7)-MONTH(Reestr!$I73)+1-1)))*(Reestr!$E73-Reestr!$F73)/Reestr!$G73,2)),2))</f>
        <v/>
      </c>
      <c r="I75" s="13" t="str">
        <f aca="false">IF(OR(Reestr!$E73="",Reestr!$H73=""),"",ROUND(IF((MAX(0,MIN(Reestr!$G73,(YEAR(I$7)-YEAR(Reestr!$I73))*12+MONTH(I$7)-MONTH(Reestr!$I73)+1)))&gt;=Reestr!$G73,Reestr!$E73-Reestr!$F73,ROUND((MAX(0,MIN(Reestr!$G73,(YEAR(I$7)-YEAR(Reestr!$I73))*12+MONTH(I$7)-MONTH(Reestr!$I73)+1)))*(Reestr!$E73-Reestr!$F73)/Reestr!$G73,2))-IF((MAX(0,MIN(Reestr!$G73,(YEAR(I$7)-YEAR(Reestr!$I73))*12+MONTH(I$7)-MONTH(Reestr!$I73)+1-1)))&gt;=Reestr!$G73,Reestr!$E73-Reestr!$F73,ROUND((MAX(0,MIN(Reestr!$G73,(YEAR(I$7)-YEAR(Reestr!$I73))*12+MONTH(I$7)-MONTH(Reestr!$I73)+1-1)))*(Reestr!$E73-Reestr!$F73)/Reestr!$G73,2)),2))</f>
        <v/>
      </c>
      <c r="J75" s="13" t="str">
        <f aca="false">IF(OR(Reestr!$E73="",Reestr!$H73=""),"",ROUND(IF((MAX(0,MIN(Reestr!$G73,(YEAR(J$7)-YEAR(Reestr!$I73))*12+MONTH(J$7)-MONTH(Reestr!$I73)+1)))&gt;=Reestr!$G73,Reestr!$E73-Reestr!$F73,ROUND((MAX(0,MIN(Reestr!$G73,(YEAR(J$7)-YEAR(Reestr!$I73))*12+MONTH(J$7)-MONTH(Reestr!$I73)+1)))*(Reestr!$E73-Reestr!$F73)/Reestr!$G73,2))-IF((MAX(0,MIN(Reestr!$G73,(YEAR(J$7)-YEAR(Reestr!$I73))*12+MONTH(J$7)-MONTH(Reestr!$I73)+1-1)))&gt;=Reestr!$G73,Reestr!$E73-Reestr!$F73,ROUND((MAX(0,MIN(Reestr!$G73,(YEAR(J$7)-YEAR(Reestr!$I73))*12+MONTH(J$7)-MONTH(Reestr!$I73)+1-1)))*(Reestr!$E73-Reestr!$F73)/Reestr!$G73,2)),2))</f>
        <v/>
      </c>
      <c r="K75" s="13" t="str">
        <f aca="false">IF(OR(Reestr!$E73="",Reestr!$H73=""),"",ROUND(IF((MAX(0,MIN(Reestr!$G73,(YEAR(K$7)-YEAR(Reestr!$I73))*12+MONTH(K$7)-MONTH(Reestr!$I73)+1)))&gt;=Reestr!$G73,Reestr!$E73-Reestr!$F73,ROUND((MAX(0,MIN(Reestr!$G73,(YEAR(K$7)-YEAR(Reestr!$I73))*12+MONTH(K$7)-MONTH(Reestr!$I73)+1)))*(Reestr!$E73-Reestr!$F73)/Reestr!$G73,2))-IF((MAX(0,MIN(Reestr!$G73,(YEAR(K$7)-YEAR(Reestr!$I73))*12+MONTH(K$7)-MONTH(Reestr!$I73)+1-1)))&gt;=Reestr!$G73,Reestr!$E73-Reestr!$F73,ROUND((MAX(0,MIN(Reestr!$G73,(YEAR(K$7)-YEAR(Reestr!$I73))*12+MONTH(K$7)-MONTH(Reestr!$I73)+1-1)))*(Reestr!$E73-Reestr!$F73)/Reestr!$G73,2)),2))</f>
        <v/>
      </c>
      <c r="L75" s="13" t="str">
        <f aca="false">IF(OR(Reestr!$E73="",Reestr!$H73=""),"",ROUND(IF((MAX(0,MIN(Reestr!$G73,(YEAR(L$7)-YEAR(Reestr!$I73))*12+MONTH(L$7)-MONTH(Reestr!$I73)+1)))&gt;=Reestr!$G73,Reestr!$E73-Reestr!$F73,ROUND((MAX(0,MIN(Reestr!$G73,(YEAR(L$7)-YEAR(Reestr!$I73))*12+MONTH(L$7)-MONTH(Reestr!$I73)+1)))*(Reestr!$E73-Reestr!$F73)/Reestr!$G73,2))-IF((MAX(0,MIN(Reestr!$G73,(YEAR(L$7)-YEAR(Reestr!$I73))*12+MONTH(L$7)-MONTH(Reestr!$I73)+1-1)))&gt;=Reestr!$G73,Reestr!$E73-Reestr!$F73,ROUND((MAX(0,MIN(Reestr!$G73,(YEAR(L$7)-YEAR(Reestr!$I73))*12+MONTH(L$7)-MONTH(Reestr!$I73)+1-1)))*(Reestr!$E73-Reestr!$F73)/Reestr!$G73,2)),2))</f>
        <v/>
      </c>
      <c r="M75" s="13" t="str">
        <f aca="false">IF(OR(Reestr!$E73="",Reestr!$H73=""),"",ROUND(IF((MAX(0,MIN(Reestr!$G73,(YEAR(M$7)-YEAR(Reestr!$I73))*12+MONTH(M$7)-MONTH(Reestr!$I73)+1)))&gt;=Reestr!$G73,Reestr!$E73-Reestr!$F73,ROUND((MAX(0,MIN(Reestr!$G73,(YEAR(M$7)-YEAR(Reestr!$I73))*12+MONTH(M$7)-MONTH(Reestr!$I73)+1)))*(Reestr!$E73-Reestr!$F73)/Reestr!$G73,2))-IF((MAX(0,MIN(Reestr!$G73,(YEAR(M$7)-YEAR(Reestr!$I73))*12+MONTH(M$7)-MONTH(Reestr!$I73)+1-1)))&gt;=Reestr!$G73,Reestr!$E73-Reestr!$F73,ROUND((MAX(0,MIN(Reestr!$G73,(YEAR(M$7)-YEAR(Reestr!$I73))*12+MONTH(M$7)-MONTH(Reestr!$I73)+1-1)))*(Reestr!$E73-Reestr!$F73)/Reestr!$G73,2)),2))</f>
        <v/>
      </c>
      <c r="N75" s="13" t="str">
        <f aca="false">IF(OR(Reestr!$E73="",Reestr!$H73=""),"",ROUND(IF((MAX(0,MIN(Reestr!$G73,(YEAR(N$7)-YEAR(Reestr!$I73))*12+MONTH(N$7)-MONTH(Reestr!$I73)+1)))&gt;=Reestr!$G73,Reestr!$E73-Reestr!$F73,ROUND((MAX(0,MIN(Reestr!$G73,(YEAR(N$7)-YEAR(Reestr!$I73))*12+MONTH(N$7)-MONTH(Reestr!$I73)+1)))*(Reestr!$E73-Reestr!$F73)/Reestr!$G73,2))-IF((MAX(0,MIN(Reestr!$G73,(YEAR(N$7)-YEAR(Reestr!$I73))*12+MONTH(N$7)-MONTH(Reestr!$I73)+1-1)))&gt;=Reestr!$G73,Reestr!$E73-Reestr!$F73,ROUND((MAX(0,MIN(Reestr!$G73,(YEAR(N$7)-YEAR(Reestr!$I73))*12+MONTH(N$7)-MONTH(Reestr!$I73)+1-1)))*(Reestr!$E73-Reestr!$F73)/Reestr!$G73,2)),2))</f>
        <v/>
      </c>
      <c r="O75" s="29" t="str">
        <f aca="false">IF(B75="","",SUM(C75:N75))</f>
        <v/>
      </c>
    </row>
    <row r="76" customFormat="false" ht="15" hidden="false" customHeight="false" outlineLevel="0" collapsed="false">
      <c r="A76" s="23" t="str">
        <f aca="false">Reestr!A74</f>
        <v/>
      </c>
      <c r="B76" s="5" t="str">
        <f aca="false">IF(Reestr!B74="","",Reestr!B74)</f>
        <v/>
      </c>
      <c r="C76" s="13" t="str">
        <f aca="false">IF(OR(Reestr!$E74="",Reestr!$H74=""),"",ROUND(IF((MAX(0,MIN(Reestr!$G74,(YEAR(C$7)-YEAR(Reestr!$I74))*12+MONTH(C$7)-MONTH(Reestr!$I74)+1)))&gt;=Reestr!$G74,Reestr!$E74-Reestr!$F74,ROUND((MAX(0,MIN(Reestr!$G74,(YEAR(C$7)-YEAR(Reestr!$I74))*12+MONTH(C$7)-MONTH(Reestr!$I74)+1)))*(Reestr!$E74-Reestr!$F74)/Reestr!$G74,2))-IF((MAX(0,MIN(Reestr!$G74,(YEAR(C$7)-YEAR(Reestr!$I74))*12+MONTH(C$7)-MONTH(Reestr!$I74)+1-1)))&gt;=Reestr!$G74,Reestr!$E74-Reestr!$F74,ROUND((MAX(0,MIN(Reestr!$G74,(YEAR(C$7)-YEAR(Reestr!$I74))*12+MONTH(C$7)-MONTH(Reestr!$I74)+1-1)))*(Reestr!$E74-Reestr!$F74)/Reestr!$G74,2)),2))</f>
        <v/>
      </c>
      <c r="D76" s="13" t="str">
        <f aca="false">IF(OR(Reestr!$E74="",Reestr!$H74=""),"",ROUND(IF((MAX(0,MIN(Reestr!$G74,(YEAR(D$7)-YEAR(Reestr!$I74))*12+MONTH(D$7)-MONTH(Reestr!$I74)+1)))&gt;=Reestr!$G74,Reestr!$E74-Reestr!$F74,ROUND((MAX(0,MIN(Reestr!$G74,(YEAR(D$7)-YEAR(Reestr!$I74))*12+MONTH(D$7)-MONTH(Reestr!$I74)+1)))*(Reestr!$E74-Reestr!$F74)/Reestr!$G74,2))-IF((MAX(0,MIN(Reestr!$G74,(YEAR(D$7)-YEAR(Reestr!$I74))*12+MONTH(D$7)-MONTH(Reestr!$I74)+1-1)))&gt;=Reestr!$G74,Reestr!$E74-Reestr!$F74,ROUND((MAX(0,MIN(Reestr!$G74,(YEAR(D$7)-YEAR(Reestr!$I74))*12+MONTH(D$7)-MONTH(Reestr!$I74)+1-1)))*(Reestr!$E74-Reestr!$F74)/Reestr!$G74,2)),2))</f>
        <v/>
      </c>
      <c r="E76" s="13" t="str">
        <f aca="false">IF(OR(Reestr!$E74="",Reestr!$H74=""),"",ROUND(IF((MAX(0,MIN(Reestr!$G74,(YEAR(E$7)-YEAR(Reestr!$I74))*12+MONTH(E$7)-MONTH(Reestr!$I74)+1)))&gt;=Reestr!$G74,Reestr!$E74-Reestr!$F74,ROUND((MAX(0,MIN(Reestr!$G74,(YEAR(E$7)-YEAR(Reestr!$I74))*12+MONTH(E$7)-MONTH(Reestr!$I74)+1)))*(Reestr!$E74-Reestr!$F74)/Reestr!$G74,2))-IF((MAX(0,MIN(Reestr!$G74,(YEAR(E$7)-YEAR(Reestr!$I74))*12+MONTH(E$7)-MONTH(Reestr!$I74)+1-1)))&gt;=Reestr!$G74,Reestr!$E74-Reestr!$F74,ROUND((MAX(0,MIN(Reestr!$G74,(YEAR(E$7)-YEAR(Reestr!$I74))*12+MONTH(E$7)-MONTH(Reestr!$I74)+1-1)))*(Reestr!$E74-Reestr!$F74)/Reestr!$G74,2)),2))</f>
        <v/>
      </c>
      <c r="F76" s="13" t="str">
        <f aca="false">IF(OR(Reestr!$E74="",Reestr!$H74=""),"",ROUND(IF((MAX(0,MIN(Reestr!$G74,(YEAR(F$7)-YEAR(Reestr!$I74))*12+MONTH(F$7)-MONTH(Reestr!$I74)+1)))&gt;=Reestr!$G74,Reestr!$E74-Reestr!$F74,ROUND((MAX(0,MIN(Reestr!$G74,(YEAR(F$7)-YEAR(Reestr!$I74))*12+MONTH(F$7)-MONTH(Reestr!$I74)+1)))*(Reestr!$E74-Reestr!$F74)/Reestr!$G74,2))-IF((MAX(0,MIN(Reestr!$G74,(YEAR(F$7)-YEAR(Reestr!$I74))*12+MONTH(F$7)-MONTH(Reestr!$I74)+1-1)))&gt;=Reestr!$G74,Reestr!$E74-Reestr!$F74,ROUND((MAX(0,MIN(Reestr!$G74,(YEAR(F$7)-YEAR(Reestr!$I74))*12+MONTH(F$7)-MONTH(Reestr!$I74)+1-1)))*(Reestr!$E74-Reestr!$F74)/Reestr!$G74,2)),2))</f>
        <v/>
      </c>
      <c r="G76" s="13" t="str">
        <f aca="false">IF(OR(Reestr!$E74="",Reestr!$H74=""),"",ROUND(IF((MAX(0,MIN(Reestr!$G74,(YEAR(G$7)-YEAR(Reestr!$I74))*12+MONTH(G$7)-MONTH(Reestr!$I74)+1)))&gt;=Reestr!$G74,Reestr!$E74-Reestr!$F74,ROUND((MAX(0,MIN(Reestr!$G74,(YEAR(G$7)-YEAR(Reestr!$I74))*12+MONTH(G$7)-MONTH(Reestr!$I74)+1)))*(Reestr!$E74-Reestr!$F74)/Reestr!$G74,2))-IF((MAX(0,MIN(Reestr!$G74,(YEAR(G$7)-YEAR(Reestr!$I74))*12+MONTH(G$7)-MONTH(Reestr!$I74)+1-1)))&gt;=Reestr!$G74,Reestr!$E74-Reestr!$F74,ROUND((MAX(0,MIN(Reestr!$G74,(YEAR(G$7)-YEAR(Reestr!$I74))*12+MONTH(G$7)-MONTH(Reestr!$I74)+1-1)))*(Reestr!$E74-Reestr!$F74)/Reestr!$G74,2)),2))</f>
        <v/>
      </c>
      <c r="H76" s="13" t="str">
        <f aca="false">IF(OR(Reestr!$E74="",Reestr!$H74=""),"",ROUND(IF((MAX(0,MIN(Reestr!$G74,(YEAR(H$7)-YEAR(Reestr!$I74))*12+MONTH(H$7)-MONTH(Reestr!$I74)+1)))&gt;=Reestr!$G74,Reestr!$E74-Reestr!$F74,ROUND((MAX(0,MIN(Reestr!$G74,(YEAR(H$7)-YEAR(Reestr!$I74))*12+MONTH(H$7)-MONTH(Reestr!$I74)+1)))*(Reestr!$E74-Reestr!$F74)/Reestr!$G74,2))-IF((MAX(0,MIN(Reestr!$G74,(YEAR(H$7)-YEAR(Reestr!$I74))*12+MONTH(H$7)-MONTH(Reestr!$I74)+1-1)))&gt;=Reestr!$G74,Reestr!$E74-Reestr!$F74,ROUND((MAX(0,MIN(Reestr!$G74,(YEAR(H$7)-YEAR(Reestr!$I74))*12+MONTH(H$7)-MONTH(Reestr!$I74)+1-1)))*(Reestr!$E74-Reestr!$F74)/Reestr!$G74,2)),2))</f>
        <v/>
      </c>
      <c r="I76" s="13" t="str">
        <f aca="false">IF(OR(Reestr!$E74="",Reestr!$H74=""),"",ROUND(IF((MAX(0,MIN(Reestr!$G74,(YEAR(I$7)-YEAR(Reestr!$I74))*12+MONTH(I$7)-MONTH(Reestr!$I74)+1)))&gt;=Reestr!$G74,Reestr!$E74-Reestr!$F74,ROUND((MAX(0,MIN(Reestr!$G74,(YEAR(I$7)-YEAR(Reestr!$I74))*12+MONTH(I$7)-MONTH(Reestr!$I74)+1)))*(Reestr!$E74-Reestr!$F74)/Reestr!$G74,2))-IF((MAX(0,MIN(Reestr!$G74,(YEAR(I$7)-YEAR(Reestr!$I74))*12+MONTH(I$7)-MONTH(Reestr!$I74)+1-1)))&gt;=Reestr!$G74,Reestr!$E74-Reestr!$F74,ROUND((MAX(0,MIN(Reestr!$G74,(YEAR(I$7)-YEAR(Reestr!$I74))*12+MONTH(I$7)-MONTH(Reestr!$I74)+1-1)))*(Reestr!$E74-Reestr!$F74)/Reestr!$G74,2)),2))</f>
        <v/>
      </c>
      <c r="J76" s="13" t="str">
        <f aca="false">IF(OR(Reestr!$E74="",Reestr!$H74=""),"",ROUND(IF((MAX(0,MIN(Reestr!$G74,(YEAR(J$7)-YEAR(Reestr!$I74))*12+MONTH(J$7)-MONTH(Reestr!$I74)+1)))&gt;=Reestr!$G74,Reestr!$E74-Reestr!$F74,ROUND((MAX(0,MIN(Reestr!$G74,(YEAR(J$7)-YEAR(Reestr!$I74))*12+MONTH(J$7)-MONTH(Reestr!$I74)+1)))*(Reestr!$E74-Reestr!$F74)/Reestr!$G74,2))-IF((MAX(0,MIN(Reestr!$G74,(YEAR(J$7)-YEAR(Reestr!$I74))*12+MONTH(J$7)-MONTH(Reestr!$I74)+1-1)))&gt;=Reestr!$G74,Reestr!$E74-Reestr!$F74,ROUND((MAX(0,MIN(Reestr!$G74,(YEAR(J$7)-YEAR(Reestr!$I74))*12+MONTH(J$7)-MONTH(Reestr!$I74)+1-1)))*(Reestr!$E74-Reestr!$F74)/Reestr!$G74,2)),2))</f>
        <v/>
      </c>
      <c r="K76" s="13" t="str">
        <f aca="false">IF(OR(Reestr!$E74="",Reestr!$H74=""),"",ROUND(IF((MAX(0,MIN(Reestr!$G74,(YEAR(K$7)-YEAR(Reestr!$I74))*12+MONTH(K$7)-MONTH(Reestr!$I74)+1)))&gt;=Reestr!$G74,Reestr!$E74-Reestr!$F74,ROUND((MAX(0,MIN(Reestr!$G74,(YEAR(K$7)-YEAR(Reestr!$I74))*12+MONTH(K$7)-MONTH(Reestr!$I74)+1)))*(Reestr!$E74-Reestr!$F74)/Reestr!$G74,2))-IF((MAX(0,MIN(Reestr!$G74,(YEAR(K$7)-YEAR(Reestr!$I74))*12+MONTH(K$7)-MONTH(Reestr!$I74)+1-1)))&gt;=Reestr!$G74,Reestr!$E74-Reestr!$F74,ROUND((MAX(0,MIN(Reestr!$G74,(YEAR(K$7)-YEAR(Reestr!$I74))*12+MONTH(K$7)-MONTH(Reestr!$I74)+1-1)))*(Reestr!$E74-Reestr!$F74)/Reestr!$G74,2)),2))</f>
        <v/>
      </c>
      <c r="L76" s="13" t="str">
        <f aca="false">IF(OR(Reestr!$E74="",Reestr!$H74=""),"",ROUND(IF((MAX(0,MIN(Reestr!$G74,(YEAR(L$7)-YEAR(Reestr!$I74))*12+MONTH(L$7)-MONTH(Reestr!$I74)+1)))&gt;=Reestr!$G74,Reestr!$E74-Reestr!$F74,ROUND((MAX(0,MIN(Reestr!$G74,(YEAR(L$7)-YEAR(Reestr!$I74))*12+MONTH(L$7)-MONTH(Reestr!$I74)+1)))*(Reestr!$E74-Reestr!$F74)/Reestr!$G74,2))-IF((MAX(0,MIN(Reestr!$G74,(YEAR(L$7)-YEAR(Reestr!$I74))*12+MONTH(L$7)-MONTH(Reestr!$I74)+1-1)))&gt;=Reestr!$G74,Reestr!$E74-Reestr!$F74,ROUND((MAX(0,MIN(Reestr!$G74,(YEAR(L$7)-YEAR(Reestr!$I74))*12+MONTH(L$7)-MONTH(Reestr!$I74)+1-1)))*(Reestr!$E74-Reestr!$F74)/Reestr!$G74,2)),2))</f>
        <v/>
      </c>
      <c r="M76" s="13" t="str">
        <f aca="false">IF(OR(Reestr!$E74="",Reestr!$H74=""),"",ROUND(IF((MAX(0,MIN(Reestr!$G74,(YEAR(M$7)-YEAR(Reestr!$I74))*12+MONTH(M$7)-MONTH(Reestr!$I74)+1)))&gt;=Reestr!$G74,Reestr!$E74-Reestr!$F74,ROUND((MAX(0,MIN(Reestr!$G74,(YEAR(M$7)-YEAR(Reestr!$I74))*12+MONTH(M$7)-MONTH(Reestr!$I74)+1)))*(Reestr!$E74-Reestr!$F74)/Reestr!$G74,2))-IF((MAX(0,MIN(Reestr!$G74,(YEAR(M$7)-YEAR(Reestr!$I74))*12+MONTH(M$7)-MONTH(Reestr!$I74)+1-1)))&gt;=Reestr!$G74,Reestr!$E74-Reestr!$F74,ROUND((MAX(0,MIN(Reestr!$G74,(YEAR(M$7)-YEAR(Reestr!$I74))*12+MONTH(M$7)-MONTH(Reestr!$I74)+1-1)))*(Reestr!$E74-Reestr!$F74)/Reestr!$G74,2)),2))</f>
        <v/>
      </c>
      <c r="N76" s="13" t="str">
        <f aca="false">IF(OR(Reestr!$E74="",Reestr!$H74=""),"",ROUND(IF((MAX(0,MIN(Reestr!$G74,(YEAR(N$7)-YEAR(Reestr!$I74))*12+MONTH(N$7)-MONTH(Reestr!$I74)+1)))&gt;=Reestr!$G74,Reestr!$E74-Reestr!$F74,ROUND((MAX(0,MIN(Reestr!$G74,(YEAR(N$7)-YEAR(Reestr!$I74))*12+MONTH(N$7)-MONTH(Reestr!$I74)+1)))*(Reestr!$E74-Reestr!$F74)/Reestr!$G74,2))-IF((MAX(0,MIN(Reestr!$G74,(YEAR(N$7)-YEAR(Reestr!$I74))*12+MONTH(N$7)-MONTH(Reestr!$I74)+1-1)))&gt;=Reestr!$G74,Reestr!$E74-Reestr!$F74,ROUND((MAX(0,MIN(Reestr!$G74,(YEAR(N$7)-YEAR(Reestr!$I74))*12+MONTH(N$7)-MONTH(Reestr!$I74)+1-1)))*(Reestr!$E74-Reestr!$F74)/Reestr!$G74,2)),2))</f>
        <v/>
      </c>
      <c r="O76" s="29" t="str">
        <f aca="false">IF(B76="","",SUM(C76:N76))</f>
        <v/>
      </c>
    </row>
    <row r="77" customFormat="false" ht="15" hidden="false" customHeight="false" outlineLevel="0" collapsed="false">
      <c r="A77" s="23" t="str">
        <f aca="false">Reestr!A75</f>
        <v/>
      </c>
      <c r="B77" s="5" t="str">
        <f aca="false">IF(Reestr!B75="","",Reestr!B75)</f>
        <v/>
      </c>
      <c r="C77" s="13" t="str">
        <f aca="false">IF(OR(Reestr!$E75="",Reestr!$H75=""),"",ROUND(IF((MAX(0,MIN(Reestr!$G75,(YEAR(C$7)-YEAR(Reestr!$I75))*12+MONTH(C$7)-MONTH(Reestr!$I75)+1)))&gt;=Reestr!$G75,Reestr!$E75-Reestr!$F75,ROUND((MAX(0,MIN(Reestr!$G75,(YEAR(C$7)-YEAR(Reestr!$I75))*12+MONTH(C$7)-MONTH(Reestr!$I75)+1)))*(Reestr!$E75-Reestr!$F75)/Reestr!$G75,2))-IF((MAX(0,MIN(Reestr!$G75,(YEAR(C$7)-YEAR(Reestr!$I75))*12+MONTH(C$7)-MONTH(Reestr!$I75)+1-1)))&gt;=Reestr!$G75,Reestr!$E75-Reestr!$F75,ROUND((MAX(0,MIN(Reestr!$G75,(YEAR(C$7)-YEAR(Reestr!$I75))*12+MONTH(C$7)-MONTH(Reestr!$I75)+1-1)))*(Reestr!$E75-Reestr!$F75)/Reestr!$G75,2)),2))</f>
        <v/>
      </c>
      <c r="D77" s="13" t="str">
        <f aca="false">IF(OR(Reestr!$E75="",Reestr!$H75=""),"",ROUND(IF((MAX(0,MIN(Reestr!$G75,(YEAR(D$7)-YEAR(Reestr!$I75))*12+MONTH(D$7)-MONTH(Reestr!$I75)+1)))&gt;=Reestr!$G75,Reestr!$E75-Reestr!$F75,ROUND((MAX(0,MIN(Reestr!$G75,(YEAR(D$7)-YEAR(Reestr!$I75))*12+MONTH(D$7)-MONTH(Reestr!$I75)+1)))*(Reestr!$E75-Reestr!$F75)/Reestr!$G75,2))-IF((MAX(0,MIN(Reestr!$G75,(YEAR(D$7)-YEAR(Reestr!$I75))*12+MONTH(D$7)-MONTH(Reestr!$I75)+1-1)))&gt;=Reestr!$G75,Reestr!$E75-Reestr!$F75,ROUND((MAX(0,MIN(Reestr!$G75,(YEAR(D$7)-YEAR(Reestr!$I75))*12+MONTH(D$7)-MONTH(Reestr!$I75)+1-1)))*(Reestr!$E75-Reestr!$F75)/Reestr!$G75,2)),2))</f>
        <v/>
      </c>
      <c r="E77" s="13" t="str">
        <f aca="false">IF(OR(Reestr!$E75="",Reestr!$H75=""),"",ROUND(IF((MAX(0,MIN(Reestr!$G75,(YEAR(E$7)-YEAR(Reestr!$I75))*12+MONTH(E$7)-MONTH(Reestr!$I75)+1)))&gt;=Reestr!$G75,Reestr!$E75-Reestr!$F75,ROUND((MAX(0,MIN(Reestr!$G75,(YEAR(E$7)-YEAR(Reestr!$I75))*12+MONTH(E$7)-MONTH(Reestr!$I75)+1)))*(Reestr!$E75-Reestr!$F75)/Reestr!$G75,2))-IF((MAX(0,MIN(Reestr!$G75,(YEAR(E$7)-YEAR(Reestr!$I75))*12+MONTH(E$7)-MONTH(Reestr!$I75)+1-1)))&gt;=Reestr!$G75,Reestr!$E75-Reestr!$F75,ROUND((MAX(0,MIN(Reestr!$G75,(YEAR(E$7)-YEAR(Reestr!$I75))*12+MONTH(E$7)-MONTH(Reestr!$I75)+1-1)))*(Reestr!$E75-Reestr!$F75)/Reestr!$G75,2)),2))</f>
        <v/>
      </c>
      <c r="F77" s="13" t="str">
        <f aca="false">IF(OR(Reestr!$E75="",Reestr!$H75=""),"",ROUND(IF((MAX(0,MIN(Reestr!$G75,(YEAR(F$7)-YEAR(Reestr!$I75))*12+MONTH(F$7)-MONTH(Reestr!$I75)+1)))&gt;=Reestr!$G75,Reestr!$E75-Reestr!$F75,ROUND((MAX(0,MIN(Reestr!$G75,(YEAR(F$7)-YEAR(Reestr!$I75))*12+MONTH(F$7)-MONTH(Reestr!$I75)+1)))*(Reestr!$E75-Reestr!$F75)/Reestr!$G75,2))-IF((MAX(0,MIN(Reestr!$G75,(YEAR(F$7)-YEAR(Reestr!$I75))*12+MONTH(F$7)-MONTH(Reestr!$I75)+1-1)))&gt;=Reestr!$G75,Reestr!$E75-Reestr!$F75,ROUND((MAX(0,MIN(Reestr!$G75,(YEAR(F$7)-YEAR(Reestr!$I75))*12+MONTH(F$7)-MONTH(Reestr!$I75)+1-1)))*(Reestr!$E75-Reestr!$F75)/Reestr!$G75,2)),2))</f>
        <v/>
      </c>
      <c r="G77" s="13" t="str">
        <f aca="false">IF(OR(Reestr!$E75="",Reestr!$H75=""),"",ROUND(IF((MAX(0,MIN(Reestr!$G75,(YEAR(G$7)-YEAR(Reestr!$I75))*12+MONTH(G$7)-MONTH(Reestr!$I75)+1)))&gt;=Reestr!$G75,Reestr!$E75-Reestr!$F75,ROUND((MAX(0,MIN(Reestr!$G75,(YEAR(G$7)-YEAR(Reestr!$I75))*12+MONTH(G$7)-MONTH(Reestr!$I75)+1)))*(Reestr!$E75-Reestr!$F75)/Reestr!$G75,2))-IF((MAX(0,MIN(Reestr!$G75,(YEAR(G$7)-YEAR(Reestr!$I75))*12+MONTH(G$7)-MONTH(Reestr!$I75)+1-1)))&gt;=Reestr!$G75,Reestr!$E75-Reestr!$F75,ROUND((MAX(0,MIN(Reestr!$G75,(YEAR(G$7)-YEAR(Reestr!$I75))*12+MONTH(G$7)-MONTH(Reestr!$I75)+1-1)))*(Reestr!$E75-Reestr!$F75)/Reestr!$G75,2)),2))</f>
        <v/>
      </c>
      <c r="H77" s="13" t="str">
        <f aca="false">IF(OR(Reestr!$E75="",Reestr!$H75=""),"",ROUND(IF((MAX(0,MIN(Reestr!$G75,(YEAR(H$7)-YEAR(Reestr!$I75))*12+MONTH(H$7)-MONTH(Reestr!$I75)+1)))&gt;=Reestr!$G75,Reestr!$E75-Reestr!$F75,ROUND((MAX(0,MIN(Reestr!$G75,(YEAR(H$7)-YEAR(Reestr!$I75))*12+MONTH(H$7)-MONTH(Reestr!$I75)+1)))*(Reestr!$E75-Reestr!$F75)/Reestr!$G75,2))-IF((MAX(0,MIN(Reestr!$G75,(YEAR(H$7)-YEAR(Reestr!$I75))*12+MONTH(H$7)-MONTH(Reestr!$I75)+1-1)))&gt;=Reestr!$G75,Reestr!$E75-Reestr!$F75,ROUND((MAX(0,MIN(Reestr!$G75,(YEAR(H$7)-YEAR(Reestr!$I75))*12+MONTH(H$7)-MONTH(Reestr!$I75)+1-1)))*(Reestr!$E75-Reestr!$F75)/Reestr!$G75,2)),2))</f>
        <v/>
      </c>
      <c r="I77" s="13" t="str">
        <f aca="false">IF(OR(Reestr!$E75="",Reestr!$H75=""),"",ROUND(IF((MAX(0,MIN(Reestr!$G75,(YEAR(I$7)-YEAR(Reestr!$I75))*12+MONTH(I$7)-MONTH(Reestr!$I75)+1)))&gt;=Reestr!$G75,Reestr!$E75-Reestr!$F75,ROUND((MAX(0,MIN(Reestr!$G75,(YEAR(I$7)-YEAR(Reestr!$I75))*12+MONTH(I$7)-MONTH(Reestr!$I75)+1)))*(Reestr!$E75-Reestr!$F75)/Reestr!$G75,2))-IF((MAX(0,MIN(Reestr!$G75,(YEAR(I$7)-YEAR(Reestr!$I75))*12+MONTH(I$7)-MONTH(Reestr!$I75)+1-1)))&gt;=Reestr!$G75,Reestr!$E75-Reestr!$F75,ROUND((MAX(0,MIN(Reestr!$G75,(YEAR(I$7)-YEAR(Reestr!$I75))*12+MONTH(I$7)-MONTH(Reestr!$I75)+1-1)))*(Reestr!$E75-Reestr!$F75)/Reestr!$G75,2)),2))</f>
        <v/>
      </c>
      <c r="J77" s="13" t="str">
        <f aca="false">IF(OR(Reestr!$E75="",Reestr!$H75=""),"",ROUND(IF((MAX(0,MIN(Reestr!$G75,(YEAR(J$7)-YEAR(Reestr!$I75))*12+MONTH(J$7)-MONTH(Reestr!$I75)+1)))&gt;=Reestr!$G75,Reestr!$E75-Reestr!$F75,ROUND((MAX(0,MIN(Reestr!$G75,(YEAR(J$7)-YEAR(Reestr!$I75))*12+MONTH(J$7)-MONTH(Reestr!$I75)+1)))*(Reestr!$E75-Reestr!$F75)/Reestr!$G75,2))-IF((MAX(0,MIN(Reestr!$G75,(YEAR(J$7)-YEAR(Reestr!$I75))*12+MONTH(J$7)-MONTH(Reestr!$I75)+1-1)))&gt;=Reestr!$G75,Reestr!$E75-Reestr!$F75,ROUND((MAX(0,MIN(Reestr!$G75,(YEAR(J$7)-YEAR(Reestr!$I75))*12+MONTH(J$7)-MONTH(Reestr!$I75)+1-1)))*(Reestr!$E75-Reestr!$F75)/Reestr!$G75,2)),2))</f>
        <v/>
      </c>
      <c r="K77" s="13" t="str">
        <f aca="false">IF(OR(Reestr!$E75="",Reestr!$H75=""),"",ROUND(IF((MAX(0,MIN(Reestr!$G75,(YEAR(K$7)-YEAR(Reestr!$I75))*12+MONTH(K$7)-MONTH(Reestr!$I75)+1)))&gt;=Reestr!$G75,Reestr!$E75-Reestr!$F75,ROUND((MAX(0,MIN(Reestr!$G75,(YEAR(K$7)-YEAR(Reestr!$I75))*12+MONTH(K$7)-MONTH(Reestr!$I75)+1)))*(Reestr!$E75-Reestr!$F75)/Reestr!$G75,2))-IF((MAX(0,MIN(Reestr!$G75,(YEAR(K$7)-YEAR(Reestr!$I75))*12+MONTH(K$7)-MONTH(Reestr!$I75)+1-1)))&gt;=Reestr!$G75,Reestr!$E75-Reestr!$F75,ROUND((MAX(0,MIN(Reestr!$G75,(YEAR(K$7)-YEAR(Reestr!$I75))*12+MONTH(K$7)-MONTH(Reestr!$I75)+1-1)))*(Reestr!$E75-Reestr!$F75)/Reestr!$G75,2)),2))</f>
        <v/>
      </c>
      <c r="L77" s="13" t="str">
        <f aca="false">IF(OR(Reestr!$E75="",Reestr!$H75=""),"",ROUND(IF((MAX(0,MIN(Reestr!$G75,(YEAR(L$7)-YEAR(Reestr!$I75))*12+MONTH(L$7)-MONTH(Reestr!$I75)+1)))&gt;=Reestr!$G75,Reestr!$E75-Reestr!$F75,ROUND((MAX(0,MIN(Reestr!$G75,(YEAR(L$7)-YEAR(Reestr!$I75))*12+MONTH(L$7)-MONTH(Reestr!$I75)+1)))*(Reestr!$E75-Reestr!$F75)/Reestr!$G75,2))-IF((MAX(0,MIN(Reestr!$G75,(YEAR(L$7)-YEAR(Reestr!$I75))*12+MONTH(L$7)-MONTH(Reestr!$I75)+1-1)))&gt;=Reestr!$G75,Reestr!$E75-Reestr!$F75,ROUND((MAX(0,MIN(Reestr!$G75,(YEAR(L$7)-YEAR(Reestr!$I75))*12+MONTH(L$7)-MONTH(Reestr!$I75)+1-1)))*(Reestr!$E75-Reestr!$F75)/Reestr!$G75,2)),2))</f>
        <v/>
      </c>
      <c r="M77" s="13" t="str">
        <f aca="false">IF(OR(Reestr!$E75="",Reestr!$H75=""),"",ROUND(IF((MAX(0,MIN(Reestr!$G75,(YEAR(M$7)-YEAR(Reestr!$I75))*12+MONTH(M$7)-MONTH(Reestr!$I75)+1)))&gt;=Reestr!$G75,Reestr!$E75-Reestr!$F75,ROUND((MAX(0,MIN(Reestr!$G75,(YEAR(M$7)-YEAR(Reestr!$I75))*12+MONTH(M$7)-MONTH(Reestr!$I75)+1)))*(Reestr!$E75-Reestr!$F75)/Reestr!$G75,2))-IF((MAX(0,MIN(Reestr!$G75,(YEAR(M$7)-YEAR(Reestr!$I75))*12+MONTH(M$7)-MONTH(Reestr!$I75)+1-1)))&gt;=Reestr!$G75,Reestr!$E75-Reestr!$F75,ROUND((MAX(0,MIN(Reestr!$G75,(YEAR(M$7)-YEAR(Reestr!$I75))*12+MONTH(M$7)-MONTH(Reestr!$I75)+1-1)))*(Reestr!$E75-Reestr!$F75)/Reestr!$G75,2)),2))</f>
        <v/>
      </c>
      <c r="N77" s="13" t="str">
        <f aca="false">IF(OR(Reestr!$E75="",Reestr!$H75=""),"",ROUND(IF((MAX(0,MIN(Reestr!$G75,(YEAR(N$7)-YEAR(Reestr!$I75))*12+MONTH(N$7)-MONTH(Reestr!$I75)+1)))&gt;=Reestr!$G75,Reestr!$E75-Reestr!$F75,ROUND((MAX(0,MIN(Reestr!$G75,(YEAR(N$7)-YEAR(Reestr!$I75))*12+MONTH(N$7)-MONTH(Reestr!$I75)+1)))*(Reestr!$E75-Reestr!$F75)/Reestr!$G75,2))-IF((MAX(0,MIN(Reestr!$G75,(YEAR(N$7)-YEAR(Reestr!$I75))*12+MONTH(N$7)-MONTH(Reestr!$I75)+1-1)))&gt;=Reestr!$G75,Reestr!$E75-Reestr!$F75,ROUND((MAX(0,MIN(Reestr!$G75,(YEAR(N$7)-YEAR(Reestr!$I75))*12+MONTH(N$7)-MONTH(Reestr!$I75)+1-1)))*(Reestr!$E75-Reestr!$F75)/Reestr!$G75,2)),2))</f>
        <v/>
      </c>
      <c r="O77" s="29" t="str">
        <f aca="false">IF(B77="","",SUM(C77:N77))</f>
        <v/>
      </c>
    </row>
    <row r="78" customFormat="false" ht="15" hidden="false" customHeight="false" outlineLevel="0" collapsed="false">
      <c r="A78" s="23" t="str">
        <f aca="false">Reestr!A76</f>
        <v/>
      </c>
      <c r="B78" s="5" t="str">
        <f aca="false">IF(Reestr!B76="","",Reestr!B76)</f>
        <v/>
      </c>
      <c r="C78" s="13" t="str">
        <f aca="false">IF(OR(Reestr!$E76="",Reestr!$H76=""),"",ROUND(IF((MAX(0,MIN(Reestr!$G76,(YEAR(C$7)-YEAR(Reestr!$I76))*12+MONTH(C$7)-MONTH(Reestr!$I76)+1)))&gt;=Reestr!$G76,Reestr!$E76-Reestr!$F76,ROUND((MAX(0,MIN(Reestr!$G76,(YEAR(C$7)-YEAR(Reestr!$I76))*12+MONTH(C$7)-MONTH(Reestr!$I76)+1)))*(Reestr!$E76-Reestr!$F76)/Reestr!$G76,2))-IF((MAX(0,MIN(Reestr!$G76,(YEAR(C$7)-YEAR(Reestr!$I76))*12+MONTH(C$7)-MONTH(Reestr!$I76)+1-1)))&gt;=Reestr!$G76,Reestr!$E76-Reestr!$F76,ROUND((MAX(0,MIN(Reestr!$G76,(YEAR(C$7)-YEAR(Reestr!$I76))*12+MONTH(C$7)-MONTH(Reestr!$I76)+1-1)))*(Reestr!$E76-Reestr!$F76)/Reestr!$G76,2)),2))</f>
        <v/>
      </c>
      <c r="D78" s="13" t="str">
        <f aca="false">IF(OR(Reestr!$E76="",Reestr!$H76=""),"",ROUND(IF((MAX(0,MIN(Reestr!$G76,(YEAR(D$7)-YEAR(Reestr!$I76))*12+MONTH(D$7)-MONTH(Reestr!$I76)+1)))&gt;=Reestr!$G76,Reestr!$E76-Reestr!$F76,ROUND((MAX(0,MIN(Reestr!$G76,(YEAR(D$7)-YEAR(Reestr!$I76))*12+MONTH(D$7)-MONTH(Reestr!$I76)+1)))*(Reestr!$E76-Reestr!$F76)/Reestr!$G76,2))-IF((MAX(0,MIN(Reestr!$G76,(YEAR(D$7)-YEAR(Reestr!$I76))*12+MONTH(D$7)-MONTH(Reestr!$I76)+1-1)))&gt;=Reestr!$G76,Reestr!$E76-Reestr!$F76,ROUND((MAX(0,MIN(Reestr!$G76,(YEAR(D$7)-YEAR(Reestr!$I76))*12+MONTH(D$7)-MONTH(Reestr!$I76)+1-1)))*(Reestr!$E76-Reestr!$F76)/Reestr!$G76,2)),2))</f>
        <v/>
      </c>
      <c r="E78" s="13" t="str">
        <f aca="false">IF(OR(Reestr!$E76="",Reestr!$H76=""),"",ROUND(IF((MAX(0,MIN(Reestr!$G76,(YEAR(E$7)-YEAR(Reestr!$I76))*12+MONTH(E$7)-MONTH(Reestr!$I76)+1)))&gt;=Reestr!$G76,Reestr!$E76-Reestr!$F76,ROUND((MAX(0,MIN(Reestr!$G76,(YEAR(E$7)-YEAR(Reestr!$I76))*12+MONTH(E$7)-MONTH(Reestr!$I76)+1)))*(Reestr!$E76-Reestr!$F76)/Reestr!$G76,2))-IF((MAX(0,MIN(Reestr!$G76,(YEAR(E$7)-YEAR(Reestr!$I76))*12+MONTH(E$7)-MONTH(Reestr!$I76)+1-1)))&gt;=Reestr!$G76,Reestr!$E76-Reestr!$F76,ROUND((MAX(0,MIN(Reestr!$G76,(YEAR(E$7)-YEAR(Reestr!$I76))*12+MONTH(E$7)-MONTH(Reestr!$I76)+1-1)))*(Reestr!$E76-Reestr!$F76)/Reestr!$G76,2)),2))</f>
        <v/>
      </c>
      <c r="F78" s="13" t="str">
        <f aca="false">IF(OR(Reestr!$E76="",Reestr!$H76=""),"",ROUND(IF((MAX(0,MIN(Reestr!$G76,(YEAR(F$7)-YEAR(Reestr!$I76))*12+MONTH(F$7)-MONTH(Reestr!$I76)+1)))&gt;=Reestr!$G76,Reestr!$E76-Reestr!$F76,ROUND((MAX(0,MIN(Reestr!$G76,(YEAR(F$7)-YEAR(Reestr!$I76))*12+MONTH(F$7)-MONTH(Reestr!$I76)+1)))*(Reestr!$E76-Reestr!$F76)/Reestr!$G76,2))-IF((MAX(0,MIN(Reestr!$G76,(YEAR(F$7)-YEAR(Reestr!$I76))*12+MONTH(F$7)-MONTH(Reestr!$I76)+1-1)))&gt;=Reestr!$G76,Reestr!$E76-Reestr!$F76,ROUND((MAX(0,MIN(Reestr!$G76,(YEAR(F$7)-YEAR(Reestr!$I76))*12+MONTH(F$7)-MONTH(Reestr!$I76)+1-1)))*(Reestr!$E76-Reestr!$F76)/Reestr!$G76,2)),2))</f>
        <v/>
      </c>
      <c r="G78" s="13" t="str">
        <f aca="false">IF(OR(Reestr!$E76="",Reestr!$H76=""),"",ROUND(IF((MAX(0,MIN(Reestr!$G76,(YEAR(G$7)-YEAR(Reestr!$I76))*12+MONTH(G$7)-MONTH(Reestr!$I76)+1)))&gt;=Reestr!$G76,Reestr!$E76-Reestr!$F76,ROUND((MAX(0,MIN(Reestr!$G76,(YEAR(G$7)-YEAR(Reestr!$I76))*12+MONTH(G$7)-MONTH(Reestr!$I76)+1)))*(Reestr!$E76-Reestr!$F76)/Reestr!$G76,2))-IF((MAX(0,MIN(Reestr!$G76,(YEAR(G$7)-YEAR(Reestr!$I76))*12+MONTH(G$7)-MONTH(Reestr!$I76)+1-1)))&gt;=Reestr!$G76,Reestr!$E76-Reestr!$F76,ROUND((MAX(0,MIN(Reestr!$G76,(YEAR(G$7)-YEAR(Reestr!$I76))*12+MONTH(G$7)-MONTH(Reestr!$I76)+1-1)))*(Reestr!$E76-Reestr!$F76)/Reestr!$G76,2)),2))</f>
        <v/>
      </c>
      <c r="H78" s="13" t="str">
        <f aca="false">IF(OR(Reestr!$E76="",Reestr!$H76=""),"",ROUND(IF((MAX(0,MIN(Reestr!$G76,(YEAR(H$7)-YEAR(Reestr!$I76))*12+MONTH(H$7)-MONTH(Reestr!$I76)+1)))&gt;=Reestr!$G76,Reestr!$E76-Reestr!$F76,ROUND((MAX(0,MIN(Reestr!$G76,(YEAR(H$7)-YEAR(Reestr!$I76))*12+MONTH(H$7)-MONTH(Reestr!$I76)+1)))*(Reestr!$E76-Reestr!$F76)/Reestr!$G76,2))-IF((MAX(0,MIN(Reestr!$G76,(YEAR(H$7)-YEAR(Reestr!$I76))*12+MONTH(H$7)-MONTH(Reestr!$I76)+1-1)))&gt;=Reestr!$G76,Reestr!$E76-Reestr!$F76,ROUND((MAX(0,MIN(Reestr!$G76,(YEAR(H$7)-YEAR(Reestr!$I76))*12+MONTH(H$7)-MONTH(Reestr!$I76)+1-1)))*(Reestr!$E76-Reestr!$F76)/Reestr!$G76,2)),2))</f>
        <v/>
      </c>
      <c r="I78" s="13" t="str">
        <f aca="false">IF(OR(Reestr!$E76="",Reestr!$H76=""),"",ROUND(IF((MAX(0,MIN(Reestr!$G76,(YEAR(I$7)-YEAR(Reestr!$I76))*12+MONTH(I$7)-MONTH(Reestr!$I76)+1)))&gt;=Reestr!$G76,Reestr!$E76-Reestr!$F76,ROUND((MAX(0,MIN(Reestr!$G76,(YEAR(I$7)-YEAR(Reestr!$I76))*12+MONTH(I$7)-MONTH(Reestr!$I76)+1)))*(Reestr!$E76-Reestr!$F76)/Reestr!$G76,2))-IF((MAX(0,MIN(Reestr!$G76,(YEAR(I$7)-YEAR(Reestr!$I76))*12+MONTH(I$7)-MONTH(Reestr!$I76)+1-1)))&gt;=Reestr!$G76,Reestr!$E76-Reestr!$F76,ROUND((MAX(0,MIN(Reestr!$G76,(YEAR(I$7)-YEAR(Reestr!$I76))*12+MONTH(I$7)-MONTH(Reestr!$I76)+1-1)))*(Reestr!$E76-Reestr!$F76)/Reestr!$G76,2)),2))</f>
        <v/>
      </c>
      <c r="J78" s="13" t="str">
        <f aca="false">IF(OR(Reestr!$E76="",Reestr!$H76=""),"",ROUND(IF((MAX(0,MIN(Reestr!$G76,(YEAR(J$7)-YEAR(Reestr!$I76))*12+MONTH(J$7)-MONTH(Reestr!$I76)+1)))&gt;=Reestr!$G76,Reestr!$E76-Reestr!$F76,ROUND((MAX(0,MIN(Reestr!$G76,(YEAR(J$7)-YEAR(Reestr!$I76))*12+MONTH(J$7)-MONTH(Reestr!$I76)+1)))*(Reestr!$E76-Reestr!$F76)/Reestr!$G76,2))-IF((MAX(0,MIN(Reestr!$G76,(YEAR(J$7)-YEAR(Reestr!$I76))*12+MONTH(J$7)-MONTH(Reestr!$I76)+1-1)))&gt;=Reestr!$G76,Reestr!$E76-Reestr!$F76,ROUND((MAX(0,MIN(Reestr!$G76,(YEAR(J$7)-YEAR(Reestr!$I76))*12+MONTH(J$7)-MONTH(Reestr!$I76)+1-1)))*(Reestr!$E76-Reestr!$F76)/Reestr!$G76,2)),2))</f>
        <v/>
      </c>
      <c r="K78" s="13" t="str">
        <f aca="false">IF(OR(Reestr!$E76="",Reestr!$H76=""),"",ROUND(IF((MAX(0,MIN(Reestr!$G76,(YEAR(K$7)-YEAR(Reestr!$I76))*12+MONTH(K$7)-MONTH(Reestr!$I76)+1)))&gt;=Reestr!$G76,Reestr!$E76-Reestr!$F76,ROUND((MAX(0,MIN(Reestr!$G76,(YEAR(K$7)-YEAR(Reestr!$I76))*12+MONTH(K$7)-MONTH(Reestr!$I76)+1)))*(Reestr!$E76-Reestr!$F76)/Reestr!$G76,2))-IF((MAX(0,MIN(Reestr!$G76,(YEAR(K$7)-YEAR(Reestr!$I76))*12+MONTH(K$7)-MONTH(Reestr!$I76)+1-1)))&gt;=Reestr!$G76,Reestr!$E76-Reestr!$F76,ROUND((MAX(0,MIN(Reestr!$G76,(YEAR(K$7)-YEAR(Reestr!$I76))*12+MONTH(K$7)-MONTH(Reestr!$I76)+1-1)))*(Reestr!$E76-Reestr!$F76)/Reestr!$G76,2)),2))</f>
        <v/>
      </c>
      <c r="L78" s="13" t="str">
        <f aca="false">IF(OR(Reestr!$E76="",Reestr!$H76=""),"",ROUND(IF((MAX(0,MIN(Reestr!$G76,(YEAR(L$7)-YEAR(Reestr!$I76))*12+MONTH(L$7)-MONTH(Reestr!$I76)+1)))&gt;=Reestr!$G76,Reestr!$E76-Reestr!$F76,ROUND((MAX(0,MIN(Reestr!$G76,(YEAR(L$7)-YEAR(Reestr!$I76))*12+MONTH(L$7)-MONTH(Reestr!$I76)+1)))*(Reestr!$E76-Reestr!$F76)/Reestr!$G76,2))-IF((MAX(0,MIN(Reestr!$G76,(YEAR(L$7)-YEAR(Reestr!$I76))*12+MONTH(L$7)-MONTH(Reestr!$I76)+1-1)))&gt;=Reestr!$G76,Reestr!$E76-Reestr!$F76,ROUND((MAX(0,MIN(Reestr!$G76,(YEAR(L$7)-YEAR(Reestr!$I76))*12+MONTH(L$7)-MONTH(Reestr!$I76)+1-1)))*(Reestr!$E76-Reestr!$F76)/Reestr!$G76,2)),2))</f>
        <v/>
      </c>
      <c r="M78" s="13" t="str">
        <f aca="false">IF(OR(Reestr!$E76="",Reestr!$H76=""),"",ROUND(IF((MAX(0,MIN(Reestr!$G76,(YEAR(M$7)-YEAR(Reestr!$I76))*12+MONTH(M$7)-MONTH(Reestr!$I76)+1)))&gt;=Reestr!$G76,Reestr!$E76-Reestr!$F76,ROUND((MAX(0,MIN(Reestr!$G76,(YEAR(M$7)-YEAR(Reestr!$I76))*12+MONTH(M$7)-MONTH(Reestr!$I76)+1)))*(Reestr!$E76-Reestr!$F76)/Reestr!$G76,2))-IF((MAX(0,MIN(Reestr!$G76,(YEAR(M$7)-YEAR(Reestr!$I76))*12+MONTH(M$7)-MONTH(Reestr!$I76)+1-1)))&gt;=Reestr!$G76,Reestr!$E76-Reestr!$F76,ROUND((MAX(0,MIN(Reestr!$G76,(YEAR(M$7)-YEAR(Reestr!$I76))*12+MONTH(M$7)-MONTH(Reestr!$I76)+1-1)))*(Reestr!$E76-Reestr!$F76)/Reestr!$G76,2)),2))</f>
        <v/>
      </c>
      <c r="N78" s="13" t="str">
        <f aca="false">IF(OR(Reestr!$E76="",Reestr!$H76=""),"",ROUND(IF((MAX(0,MIN(Reestr!$G76,(YEAR(N$7)-YEAR(Reestr!$I76))*12+MONTH(N$7)-MONTH(Reestr!$I76)+1)))&gt;=Reestr!$G76,Reestr!$E76-Reestr!$F76,ROUND((MAX(0,MIN(Reestr!$G76,(YEAR(N$7)-YEAR(Reestr!$I76))*12+MONTH(N$7)-MONTH(Reestr!$I76)+1)))*(Reestr!$E76-Reestr!$F76)/Reestr!$G76,2))-IF((MAX(0,MIN(Reestr!$G76,(YEAR(N$7)-YEAR(Reestr!$I76))*12+MONTH(N$7)-MONTH(Reestr!$I76)+1-1)))&gt;=Reestr!$G76,Reestr!$E76-Reestr!$F76,ROUND((MAX(0,MIN(Reestr!$G76,(YEAR(N$7)-YEAR(Reestr!$I76))*12+MONTH(N$7)-MONTH(Reestr!$I76)+1-1)))*(Reestr!$E76-Reestr!$F76)/Reestr!$G76,2)),2))</f>
        <v/>
      </c>
      <c r="O78" s="29" t="str">
        <f aca="false">IF(B78="","",SUM(C78:N78))</f>
        <v/>
      </c>
    </row>
    <row r="79" customFormat="false" ht="15" hidden="false" customHeight="false" outlineLevel="0" collapsed="false">
      <c r="A79" s="23" t="str">
        <f aca="false">Reestr!A77</f>
        <v/>
      </c>
      <c r="B79" s="5" t="str">
        <f aca="false">IF(Reestr!B77="","",Reestr!B77)</f>
        <v/>
      </c>
      <c r="C79" s="13" t="str">
        <f aca="false">IF(OR(Reestr!$E77="",Reestr!$H77=""),"",ROUND(IF((MAX(0,MIN(Reestr!$G77,(YEAR(C$7)-YEAR(Reestr!$I77))*12+MONTH(C$7)-MONTH(Reestr!$I77)+1)))&gt;=Reestr!$G77,Reestr!$E77-Reestr!$F77,ROUND((MAX(0,MIN(Reestr!$G77,(YEAR(C$7)-YEAR(Reestr!$I77))*12+MONTH(C$7)-MONTH(Reestr!$I77)+1)))*(Reestr!$E77-Reestr!$F77)/Reestr!$G77,2))-IF((MAX(0,MIN(Reestr!$G77,(YEAR(C$7)-YEAR(Reestr!$I77))*12+MONTH(C$7)-MONTH(Reestr!$I77)+1-1)))&gt;=Reestr!$G77,Reestr!$E77-Reestr!$F77,ROUND((MAX(0,MIN(Reestr!$G77,(YEAR(C$7)-YEAR(Reestr!$I77))*12+MONTH(C$7)-MONTH(Reestr!$I77)+1-1)))*(Reestr!$E77-Reestr!$F77)/Reestr!$G77,2)),2))</f>
        <v/>
      </c>
      <c r="D79" s="13" t="str">
        <f aca="false">IF(OR(Reestr!$E77="",Reestr!$H77=""),"",ROUND(IF((MAX(0,MIN(Reestr!$G77,(YEAR(D$7)-YEAR(Reestr!$I77))*12+MONTH(D$7)-MONTH(Reestr!$I77)+1)))&gt;=Reestr!$G77,Reestr!$E77-Reestr!$F77,ROUND((MAX(0,MIN(Reestr!$G77,(YEAR(D$7)-YEAR(Reestr!$I77))*12+MONTH(D$7)-MONTH(Reestr!$I77)+1)))*(Reestr!$E77-Reestr!$F77)/Reestr!$G77,2))-IF((MAX(0,MIN(Reestr!$G77,(YEAR(D$7)-YEAR(Reestr!$I77))*12+MONTH(D$7)-MONTH(Reestr!$I77)+1-1)))&gt;=Reestr!$G77,Reestr!$E77-Reestr!$F77,ROUND((MAX(0,MIN(Reestr!$G77,(YEAR(D$7)-YEAR(Reestr!$I77))*12+MONTH(D$7)-MONTH(Reestr!$I77)+1-1)))*(Reestr!$E77-Reestr!$F77)/Reestr!$G77,2)),2))</f>
        <v/>
      </c>
      <c r="E79" s="13" t="str">
        <f aca="false">IF(OR(Reestr!$E77="",Reestr!$H77=""),"",ROUND(IF((MAX(0,MIN(Reestr!$G77,(YEAR(E$7)-YEAR(Reestr!$I77))*12+MONTH(E$7)-MONTH(Reestr!$I77)+1)))&gt;=Reestr!$G77,Reestr!$E77-Reestr!$F77,ROUND((MAX(0,MIN(Reestr!$G77,(YEAR(E$7)-YEAR(Reestr!$I77))*12+MONTH(E$7)-MONTH(Reestr!$I77)+1)))*(Reestr!$E77-Reestr!$F77)/Reestr!$G77,2))-IF((MAX(0,MIN(Reestr!$G77,(YEAR(E$7)-YEAR(Reestr!$I77))*12+MONTH(E$7)-MONTH(Reestr!$I77)+1-1)))&gt;=Reestr!$G77,Reestr!$E77-Reestr!$F77,ROUND((MAX(0,MIN(Reestr!$G77,(YEAR(E$7)-YEAR(Reestr!$I77))*12+MONTH(E$7)-MONTH(Reestr!$I77)+1-1)))*(Reestr!$E77-Reestr!$F77)/Reestr!$G77,2)),2))</f>
        <v/>
      </c>
      <c r="F79" s="13" t="str">
        <f aca="false">IF(OR(Reestr!$E77="",Reestr!$H77=""),"",ROUND(IF((MAX(0,MIN(Reestr!$G77,(YEAR(F$7)-YEAR(Reestr!$I77))*12+MONTH(F$7)-MONTH(Reestr!$I77)+1)))&gt;=Reestr!$G77,Reestr!$E77-Reestr!$F77,ROUND((MAX(0,MIN(Reestr!$G77,(YEAR(F$7)-YEAR(Reestr!$I77))*12+MONTH(F$7)-MONTH(Reestr!$I77)+1)))*(Reestr!$E77-Reestr!$F77)/Reestr!$G77,2))-IF((MAX(0,MIN(Reestr!$G77,(YEAR(F$7)-YEAR(Reestr!$I77))*12+MONTH(F$7)-MONTH(Reestr!$I77)+1-1)))&gt;=Reestr!$G77,Reestr!$E77-Reestr!$F77,ROUND((MAX(0,MIN(Reestr!$G77,(YEAR(F$7)-YEAR(Reestr!$I77))*12+MONTH(F$7)-MONTH(Reestr!$I77)+1-1)))*(Reestr!$E77-Reestr!$F77)/Reestr!$G77,2)),2))</f>
        <v/>
      </c>
      <c r="G79" s="13" t="str">
        <f aca="false">IF(OR(Reestr!$E77="",Reestr!$H77=""),"",ROUND(IF((MAX(0,MIN(Reestr!$G77,(YEAR(G$7)-YEAR(Reestr!$I77))*12+MONTH(G$7)-MONTH(Reestr!$I77)+1)))&gt;=Reestr!$G77,Reestr!$E77-Reestr!$F77,ROUND((MAX(0,MIN(Reestr!$G77,(YEAR(G$7)-YEAR(Reestr!$I77))*12+MONTH(G$7)-MONTH(Reestr!$I77)+1)))*(Reestr!$E77-Reestr!$F77)/Reestr!$G77,2))-IF((MAX(0,MIN(Reestr!$G77,(YEAR(G$7)-YEAR(Reestr!$I77))*12+MONTH(G$7)-MONTH(Reestr!$I77)+1-1)))&gt;=Reestr!$G77,Reestr!$E77-Reestr!$F77,ROUND((MAX(0,MIN(Reestr!$G77,(YEAR(G$7)-YEAR(Reestr!$I77))*12+MONTH(G$7)-MONTH(Reestr!$I77)+1-1)))*(Reestr!$E77-Reestr!$F77)/Reestr!$G77,2)),2))</f>
        <v/>
      </c>
      <c r="H79" s="13" t="str">
        <f aca="false">IF(OR(Reestr!$E77="",Reestr!$H77=""),"",ROUND(IF((MAX(0,MIN(Reestr!$G77,(YEAR(H$7)-YEAR(Reestr!$I77))*12+MONTH(H$7)-MONTH(Reestr!$I77)+1)))&gt;=Reestr!$G77,Reestr!$E77-Reestr!$F77,ROUND((MAX(0,MIN(Reestr!$G77,(YEAR(H$7)-YEAR(Reestr!$I77))*12+MONTH(H$7)-MONTH(Reestr!$I77)+1)))*(Reestr!$E77-Reestr!$F77)/Reestr!$G77,2))-IF((MAX(0,MIN(Reestr!$G77,(YEAR(H$7)-YEAR(Reestr!$I77))*12+MONTH(H$7)-MONTH(Reestr!$I77)+1-1)))&gt;=Reestr!$G77,Reestr!$E77-Reestr!$F77,ROUND((MAX(0,MIN(Reestr!$G77,(YEAR(H$7)-YEAR(Reestr!$I77))*12+MONTH(H$7)-MONTH(Reestr!$I77)+1-1)))*(Reestr!$E77-Reestr!$F77)/Reestr!$G77,2)),2))</f>
        <v/>
      </c>
      <c r="I79" s="13" t="str">
        <f aca="false">IF(OR(Reestr!$E77="",Reestr!$H77=""),"",ROUND(IF((MAX(0,MIN(Reestr!$G77,(YEAR(I$7)-YEAR(Reestr!$I77))*12+MONTH(I$7)-MONTH(Reestr!$I77)+1)))&gt;=Reestr!$G77,Reestr!$E77-Reestr!$F77,ROUND((MAX(0,MIN(Reestr!$G77,(YEAR(I$7)-YEAR(Reestr!$I77))*12+MONTH(I$7)-MONTH(Reestr!$I77)+1)))*(Reestr!$E77-Reestr!$F77)/Reestr!$G77,2))-IF((MAX(0,MIN(Reestr!$G77,(YEAR(I$7)-YEAR(Reestr!$I77))*12+MONTH(I$7)-MONTH(Reestr!$I77)+1-1)))&gt;=Reestr!$G77,Reestr!$E77-Reestr!$F77,ROUND((MAX(0,MIN(Reestr!$G77,(YEAR(I$7)-YEAR(Reestr!$I77))*12+MONTH(I$7)-MONTH(Reestr!$I77)+1-1)))*(Reestr!$E77-Reestr!$F77)/Reestr!$G77,2)),2))</f>
        <v/>
      </c>
      <c r="J79" s="13" t="str">
        <f aca="false">IF(OR(Reestr!$E77="",Reestr!$H77=""),"",ROUND(IF((MAX(0,MIN(Reestr!$G77,(YEAR(J$7)-YEAR(Reestr!$I77))*12+MONTH(J$7)-MONTH(Reestr!$I77)+1)))&gt;=Reestr!$G77,Reestr!$E77-Reestr!$F77,ROUND((MAX(0,MIN(Reestr!$G77,(YEAR(J$7)-YEAR(Reestr!$I77))*12+MONTH(J$7)-MONTH(Reestr!$I77)+1)))*(Reestr!$E77-Reestr!$F77)/Reestr!$G77,2))-IF((MAX(0,MIN(Reestr!$G77,(YEAR(J$7)-YEAR(Reestr!$I77))*12+MONTH(J$7)-MONTH(Reestr!$I77)+1-1)))&gt;=Reestr!$G77,Reestr!$E77-Reestr!$F77,ROUND((MAX(0,MIN(Reestr!$G77,(YEAR(J$7)-YEAR(Reestr!$I77))*12+MONTH(J$7)-MONTH(Reestr!$I77)+1-1)))*(Reestr!$E77-Reestr!$F77)/Reestr!$G77,2)),2))</f>
        <v/>
      </c>
      <c r="K79" s="13" t="str">
        <f aca="false">IF(OR(Reestr!$E77="",Reestr!$H77=""),"",ROUND(IF((MAX(0,MIN(Reestr!$G77,(YEAR(K$7)-YEAR(Reestr!$I77))*12+MONTH(K$7)-MONTH(Reestr!$I77)+1)))&gt;=Reestr!$G77,Reestr!$E77-Reestr!$F77,ROUND((MAX(0,MIN(Reestr!$G77,(YEAR(K$7)-YEAR(Reestr!$I77))*12+MONTH(K$7)-MONTH(Reestr!$I77)+1)))*(Reestr!$E77-Reestr!$F77)/Reestr!$G77,2))-IF((MAX(0,MIN(Reestr!$G77,(YEAR(K$7)-YEAR(Reestr!$I77))*12+MONTH(K$7)-MONTH(Reestr!$I77)+1-1)))&gt;=Reestr!$G77,Reestr!$E77-Reestr!$F77,ROUND((MAX(0,MIN(Reestr!$G77,(YEAR(K$7)-YEAR(Reestr!$I77))*12+MONTH(K$7)-MONTH(Reestr!$I77)+1-1)))*(Reestr!$E77-Reestr!$F77)/Reestr!$G77,2)),2))</f>
        <v/>
      </c>
      <c r="L79" s="13" t="str">
        <f aca="false">IF(OR(Reestr!$E77="",Reestr!$H77=""),"",ROUND(IF((MAX(0,MIN(Reestr!$G77,(YEAR(L$7)-YEAR(Reestr!$I77))*12+MONTH(L$7)-MONTH(Reestr!$I77)+1)))&gt;=Reestr!$G77,Reestr!$E77-Reestr!$F77,ROUND((MAX(0,MIN(Reestr!$G77,(YEAR(L$7)-YEAR(Reestr!$I77))*12+MONTH(L$7)-MONTH(Reestr!$I77)+1)))*(Reestr!$E77-Reestr!$F77)/Reestr!$G77,2))-IF((MAX(0,MIN(Reestr!$G77,(YEAR(L$7)-YEAR(Reestr!$I77))*12+MONTH(L$7)-MONTH(Reestr!$I77)+1-1)))&gt;=Reestr!$G77,Reestr!$E77-Reestr!$F77,ROUND((MAX(0,MIN(Reestr!$G77,(YEAR(L$7)-YEAR(Reestr!$I77))*12+MONTH(L$7)-MONTH(Reestr!$I77)+1-1)))*(Reestr!$E77-Reestr!$F77)/Reestr!$G77,2)),2))</f>
        <v/>
      </c>
      <c r="M79" s="13" t="str">
        <f aca="false">IF(OR(Reestr!$E77="",Reestr!$H77=""),"",ROUND(IF((MAX(0,MIN(Reestr!$G77,(YEAR(M$7)-YEAR(Reestr!$I77))*12+MONTH(M$7)-MONTH(Reestr!$I77)+1)))&gt;=Reestr!$G77,Reestr!$E77-Reestr!$F77,ROUND((MAX(0,MIN(Reestr!$G77,(YEAR(M$7)-YEAR(Reestr!$I77))*12+MONTH(M$7)-MONTH(Reestr!$I77)+1)))*(Reestr!$E77-Reestr!$F77)/Reestr!$G77,2))-IF((MAX(0,MIN(Reestr!$G77,(YEAR(M$7)-YEAR(Reestr!$I77))*12+MONTH(M$7)-MONTH(Reestr!$I77)+1-1)))&gt;=Reestr!$G77,Reestr!$E77-Reestr!$F77,ROUND((MAX(0,MIN(Reestr!$G77,(YEAR(M$7)-YEAR(Reestr!$I77))*12+MONTH(M$7)-MONTH(Reestr!$I77)+1-1)))*(Reestr!$E77-Reestr!$F77)/Reestr!$G77,2)),2))</f>
        <v/>
      </c>
      <c r="N79" s="13" t="str">
        <f aca="false">IF(OR(Reestr!$E77="",Reestr!$H77=""),"",ROUND(IF((MAX(0,MIN(Reestr!$G77,(YEAR(N$7)-YEAR(Reestr!$I77))*12+MONTH(N$7)-MONTH(Reestr!$I77)+1)))&gt;=Reestr!$G77,Reestr!$E77-Reestr!$F77,ROUND((MAX(0,MIN(Reestr!$G77,(YEAR(N$7)-YEAR(Reestr!$I77))*12+MONTH(N$7)-MONTH(Reestr!$I77)+1)))*(Reestr!$E77-Reestr!$F77)/Reestr!$G77,2))-IF((MAX(0,MIN(Reestr!$G77,(YEAR(N$7)-YEAR(Reestr!$I77))*12+MONTH(N$7)-MONTH(Reestr!$I77)+1-1)))&gt;=Reestr!$G77,Reestr!$E77-Reestr!$F77,ROUND((MAX(0,MIN(Reestr!$G77,(YEAR(N$7)-YEAR(Reestr!$I77))*12+MONTH(N$7)-MONTH(Reestr!$I77)+1-1)))*(Reestr!$E77-Reestr!$F77)/Reestr!$G77,2)),2))</f>
        <v/>
      </c>
      <c r="O79" s="29" t="str">
        <f aca="false">IF(B79="","",SUM(C79:N79))</f>
        <v/>
      </c>
    </row>
    <row r="80" customFormat="false" ht="15" hidden="false" customHeight="false" outlineLevel="0" collapsed="false">
      <c r="A80" s="23" t="str">
        <f aca="false">Reestr!A78</f>
        <v/>
      </c>
      <c r="B80" s="5" t="str">
        <f aca="false">IF(Reestr!B78="","",Reestr!B78)</f>
        <v/>
      </c>
      <c r="C80" s="13" t="str">
        <f aca="false">IF(OR(Reestr!$E78="",Reestr!$H78=""),"",ROUND(IF((MAX(0,MIN(Reestr!$G78,(YEAR(C$7)-YEAR(Reestr!$I78))*12+MONTH(C$7)-MONTH(Reestr!$I78)+1)))&gt;=Reestr!$G78,Reestr!$E78-Reestr!$F78,ROUND((MAX(0,MIN(Reestr!$G78,(YEAR(C$7)-YEAR(Reestr!$I78))*12+MONTH(C$7)-MONTH(Reestr!$I78)+1)))*(Reestr!$E78-Reestr!$F78)/Reestr!$G78,2))-IF((MAX(0,MIN(Reestr!$G78,(YEAR(C$7)-YEAR(Reestr!$I78))*12+MONTH(C$7)-MONTH(Reestr!$I78)+1-1)))&gt;=Reestr!$G78,Reestr!$E78-Reestr!$F78,ROUND((MAX(0,MIN(Reestr!$G78,(YEAR(C$7)-YEAR(Reestr!$I78))*12+MONTH(C$7)-MONTH(Reestr!$I78)+1-1)))*(Reestr!$E78-Reestr!$F78)/Reestr!$G78,2)),2))</f>
        <v/>
      </c>
      <c r="D80" s="13" t="str">
        <f aca="false">IF(OR(Reestr!$E78="",Reestr!$H78=""),"",ROUND(IF((MAX(0,MIN(Reestr!$G78,(YEAR(D$7)-YEAR(Reestr!$I78))*12+MONTH(D$7)-MONTH(Reestr!$I78)+1)))&gt;=Reestr!$G78,Reestr!$E78-Reestr!$F78,ROUND((MAX(0,MIN(Reestr!$G78,(YEAR(D$7)-YEAR(Reestr!$I78))*12+MONTH(D$7)-MONTH(Reestr!$I78)+1)))*(Reestr!$E78-Reestr!$F78)/Reestr!$G78,2))-IF((MAX(0,MIN(Reestr!$G78,(YEAR(D$7)-YEAR(Reestr!$I78))*12+MONTH(D$7)-MONTH(Reestr!$I78)+1-1)))&gt;=Reestr!$G78,Reestr!$E78-Reestr!$F78,ROUND((MAX(0,MIN(Reestr!$G78,(YEAR(D$7)-YEAR(Reestr!$I78))*12+MONTH(D$7)-MONTH(Reestr!$I78)+1-1)))*(Reestr!$E78-Reestr!$F78)/Reestr!$G78,2)),2))</f>
        <v/>
      </c>
      <c r="E80" s="13" t="str">
        <f aca="false">IF(OR(Reestr!$E78="",Reestr!$H78=""),"",ROUND(IF((MAX(0,MIN(Reestr!$G78,(YEAR(E$7)-YEAR(Reestr!$I78))*12+MONTH(E$7)-MONTH(Reestr!$I78)+1)))&gt;=Reestr!$G78,Reestr!$E78-Reestr!$F78,ROUND((MAX(0,MIN(Reestr!$G78,(YEAR(E$7)-YEAR(Reestr!$I78))*12+MONTH(E$7)-MONTH(Reestr!$I78)+1)))*(Reestr!$E78-Reestr!$F78)/Reestr!$G78,2))-IF((MAX(0,MIN(Reestr!$G78,(YEAR(E$7)-YEAR(Reestr!$I78))*12+MONTH(E$7)-MONTH(Reestr!$I78)+1-1)))&gt;=Reestr!$G78,Reestr!$E78-Reestr!$F78,ROUND((MAX(0,MIN(Reestr!$G78,(YEAR(E$7)-YEAR(Reestr!$I78))*12+MONTH(E$7)-MONTH(Reestr!$I78)+1-1)))*(Reestr!$E78-Reestr!$F78)/Reestr!$G78,2)),2))</f>
        <v/>
      </c>
      <c r="F80" s="13" t="str">
        <f aca="false">IF(OR(Reestr!$E78="",Reestr!$H78=""),"",ROUND(IF((MAX(0,MIN(Reestr!$G78,(YEAR(F$7)-YEAR(Reestr!$I78))*12+MONTH(F$7)-MONTH(Reestr!$I78)+1)))&gt;=Reestr!$G78,Reestr!$E78-Reestr!$F78,ROUND((MAX(0,MIN(Reestr!$G78,(YEAR(F$7)-YEAR(Reestr!$I78))*12+MONTH(F$7)-MONTH(Reestr!$I78)+1)))*(Reestr!$E78-Reestr!$F78)/Reestr!$G78,2))-IF((MAX(0,MIN(Reestr!$G78,(YEAR(F$7)-YEAR(Reestr!$I78))*12+MONTH(F$7)-MONTH(Reestr!$I78)+1-1)))&gt;=Reestr!$G78,Reestr!$E78-Reestr!$F78,ROUND((MAX(0,MIN(Reestr!$G78,(YEAR(F$7)-YEAR(Reestr!$I78))*12+MONTH(F$7)-MONTH(Reestr!$I78)+1-1)))*(Reestr!$E78-Reestr!$F78)/Reestr!$G78,2)),2))</f>
        <v/>
      </c>
      <c r="G80" s="13" t="str">
        <f aca="false">IF(OR(Reestr!$E78="",Reestr!$H78=""),"",ROUND(IF((MAX(0,MIN(Reestr!$G78,(YEAR(G$7)-YEAR(Reestr!$I78))*12+MONTH(G$7)-MONTH(Reestr!$I78)+1)))&gt;=Reestr!$G78,Reestr!$E78-Reestr!$F78,ROUND((MAX(0,MIN(Reestr!$G78,(YEAR(G$7)-YEAR(Reestr!$I78))*12+MONTH(G$7)-MONTH(Reestr!$I78)+1)))*(Reestr!$E78-Reestr!$F78)/Reestr!$G78,2))-IF((MAX(0,MIN(Reestr!$G78,(YEAR(G$7)-YEAR(Reestr!$I78))*12+MONTH(G$7)-MONTH(Reestr!$I78)+1-1)))&gt;=Reestr!$G78,Reestr!$E78-Reestr!$F78,ROUND((MAX(0,MIN(Reestr!$G78,(YEAR(G$7)-YEAR(Reestr!$I78))*12+MONTH(G$7)-MONTH(Reestr!$I78)+1-1)))*(Reestr!$E78-Reestr!$F78)/Reestr!$G78,2)),2))</f>
        <v/>
      </c>
      <c r="H80" s="13" t="str">
        <f aca="false">IF(OR(Reestr!$E78="",Reestr!$H78=""),"",ROUND(IF((MAX(0,MIN(Reestr!$G78,(YEAR(H$7)-YEAR(Reestr!$I78))*12+MONTH(H$7)-MONTH(Reestr!$I78)+1)))&gt;=Reestr!$G78,Reestr!$E78-Reestr!$F78,ROUND((MAX(0,MIN(Reestr!$G78,(YEAR(H$7)-YEAR(Reestr!$I78))*12+MONTH(H$7)-MONTH(Reestr!$I78)+1)))*(Reestr!$E78-Reestr!$F78)/Reestr!$G78,2))-IF((MAX(0,MIN(Reestr!$G78,(YEAR(H$7)-YEAR(Reestr!$I78))*12+MONTH(H$7)-MONTH(Reestr!$I78)+1-1)))&gt;=Reestr!$G78,Reestr!$E78-Reestr!$F78,ROUND((MAX(0,MIN(Reestr!$G78,(YEAR(H$7)-YEAR(Reestr!$I78))*12+MONTH(H$7)-MONTH(Reestr!$I78)+1-1)))*(Reestr!$E78-Reestr!$F78)/Reestr!$G78,2)),2))</f>
        <v/>
      </c>
      <c r="I80" s="13" t="str">
        <f aca="false">IF(OR(Reestr!$E78="",Reestr!$H78=""),"",ROUND(IF((MAX(0,MIN(Reestr!$G78,(YEAR(I$7)-YEAR(Reestr!$I78))*12+MONTH(I$7)-MONTH(Reestr!$I78)+1)))&gt;=Reestr!$G78,Reestr!$E78-Reestr!$F78,ROUND((MAX(0,MIN(Reestr!$G78,(YEAR(I$7)-YEAR(Reestr!$I78))*12+MONTH(I$7)-MONTH(Reestr!$I78)+1)))*(Reestr!$E78-Reestr!$F78)/Reestr!$G78,2))-IF((MAX(0,MIN(Reestr!$G78,(YEAR(I$7)-YEAR(Reestr!$I78))*12+MONTH(I$7)-MONTH(Reestr!$I78)+1-1)))&gt;=Reestr!$G78,Reestr!$E78-Reestr!$F78,ROUND((MAX(0,MIN(Reestr!$G78,(YEAR(I$7)-YEAR(Reestr!$I78))*12+MONTH(I$7)-MONTH(Reestr!$I78)+1-1)))*(Reestr!$E78-Reestr!$F78)/Reestr!$G78,2)),2))</f>
        <v/>
      </c>
      <c r="J80" s="13" t="str">
        <f aca="false">IF(OR(Reestr!$E78="",Reestr!$H78=""),"",ROUND(IF((MAX(0,MIN(Reestr!$G78,(YEAR(J$7)-YEAR(Reestr!$I78))*12+MONTH(J$7)-MONTH(Reestr!$I78)+1)))&gt;=Reestr!$G78,Reestr!$E78-Reestr!$F78,ROUND((MAX(0,MIN(Reestr!$G78,(YEAR(J$7)-YEAR(Reestr!$I78))*12+MONTH(J$7)-MONTH(Reestr!$I78)+1)))*(Reestr!$E78-Reestr!$F78)/Reestr!$G78,2))-IF((MAX(0,MIN(Reestr!$G78,(YEAR(J$7)-YEAR(Reestr!$I78))*12+MONTH(J$7)-MONTH(Reestr!$I78)+1-1)))&gt;=Reestr!$G78,Reestr!$E78-Reestr!$F78,ROUND((MAX(0,MIN(Reestr!$G78,(YEAR(J$7)-YEAR(Reestr!$I78))*12+MONTH(J$7)-MONTH(Reestr!$I78)+1-1)))*(Reestr!$E78-Reestr!$F78)/Reestr!$G78,2)),2))</f>
        <v/>
      </c>
      <c r="K80" s="13" t="str">
        <f aca="false">IF(OR(Reestr!$E78="",Reestr!$H78=""),"",ROUND(IF((MAX(0,MIN(Reestr!$G78,(YEAR(K$7)-YEAR(Reestr!$I78))*12+MONTH(K$7)-MONTH(Reestr!$I78)+1)))&gt;=Reestr!$G78,Reestr!$E78-Reestr!$F78,ROUND((MAX(0,MIN(Reestr!$G78,(YEAR(K$7)-YEAR(Reestr!$I78))*12+MONTH(K$7)-MONTH(Reestr!$I78)+1)))*(Reestr!$E78-Reestr!$F78)/Reestr!$G78,2))-IF((MAX(0,MIN(Reestr!$G78,(YEAR(K$7)-YEAR(Reestr!$I78))*12+MONTH(K$7)-MONTH(Reestr!$I78)+1-1)))&gt;=Reestr!$G78,Reestr!$E78-Reestr!$F78,ROUND((MAX(0,MIN(Reestr!$G78,(YEAR(K$7)-YEAR(Reestr!$I78))*12+MONTH(K$7)-MONTH(Reestr!$I78)+1-1)))*(Reestr!$E78-Reestr!$F78)/Reestr!$G78,2)),2))</f>
        <v/>
      </c>
      <c r="L80" s="13" t="str">
        <f aca="false">IF(OR(Reestr!$E78="",Reestr!$H78=""),"",ROUND(IF((MAX(0,MIN(Reestr!$G78,(YEAR(L$7)-YEAR(Reestr!$I78))*12+MONTH(L$7)-MONTH(Reestr!$I78)+1)))&gt;=Reestr!$G78,Reestr!$E78-Reestr!$F78,ROUND((MAX(0,MIN(Reestr!$G78,(YEAR(L$7)-YEAR(Reestr!$I78))*12+MONTH(L$7)-MONTH(Reestr!$I78)+1)))*(Reestr!$E78-Reestr!$F78)/Reestr!$G78,2))-IF((MAX(0,MIN(Reestr!$G78,(YEAR(L$7)-YEAR(Reestr!$I78))*12+MONTH(L$7)-MONTH(Reestr!$I78)+1-1)))&gt;=Reestr!$G78,Reestr!$E78-Reestr!$F78,ROUND((MAX(0,MIN(Reestr!$G78,(YEAR(L$7)-YEAR(Reestr!$I78))*12+MONTH(L$7)-MONTH(Reestr!$I78)+1-1)))*(Reestr!$E78-Reestr!$F78)/Reestr!$G78,2)),2))</f>
        <v/>
      </c>
      <c r="M80" s="13" t="str">
        <f aca="false">IF(OR(Reestr!$E78="",Reestr!$H78=""),"",ROUND(IF((MAX(0,MIN(Reestr!$G78,(YEAR(M$7)-YEAR(Reestr!$I78))*12+MONTH(M$7)-MONTH(Reestr!$I78)+1)))&gt;=Reestr!$G78,Reestr!$E78-Reestr!$F78,ROUND((MAX(0,MIN(Reestr!$G78,(YEAR(M$7)-YEAR(Reestr!$I78))*12+MONTH(M$7)-MONTH(Reestr!$I78)+1)))*(Reestr!$E78-Reestr!$F78)/Reestr!$G78,2))-IF((MAX(0,MIN(Reestr!$G78,(YEAR(M$7)-YEAR(Reestr!$I78))*12+MONTH(M$7)-MONTH(Reestr!$I78)+1-1)))&gt;=Reestr!$G78,Reestr!$E78-Reestr!$F78,ROUND((MAX(0,MIN(Reestr!$G78,(YEAR(M$7)-YEAR(Reestr!$I78))*12+MONTH(M$7)-MONTH(Reestr!$I78)+1-1)))*(Reestr!$E78-Reestr!$F78)/Reestr!$G78,2)),2))</f>
        <v/>
      </c>
      <c r="N80" s="13" t="str">
        <f aca="false">IF(OR(Reestr!$E78="",Reestr!$H78=""),"",ROUND(IF((MAX(0,MIN(Reestr!$G78,(YEAR(N$7)-YEAR(Reestr!$I78))*12+MONTH(N$7)-MONTH(Reestr!$I78)+1)))&gt;=Reestr!$G78,Reestr!$E78-Reestr!$F78,ROUND((MAX(0,MIN(Reestr!$G78,(YEAR(N$7)-YEAR(Reestr!$I78))*12+MONTH(N$7)-MONTH(Reestr!$I78)+1)))*(Reestr!$E78-Reestr!$F78)/Reestr!$G78,2))-IF((MAX(0,MIN(Reestr!$G78,(YEAR(N$7)-YEAR(Reestr!$I78))*12+MONTH(N$7)-MONTH(Reestr!$I78)+1-1)))&gt;=Reestr!$G78,Reestr!$E78-Reestr!$F78,ROUND((MAX(0,MIN(Reestr!$G78,(YEAR(N$7)-YEAR(Reestr!$I78))*12+MONTH(N$7)-MONTH(Reestr!$I78)+1-1)))*(Reestr!$E78-Reestr!$F78)/Reestr!$G78,2)),2))</f>
        <v/>
      </c>
      <c r="O80" s="29" t="str">
        <f aca="false">IF(B80="","",SUM(C80:N80))</f>
        <v/>
      </c>
    </row>
    <row r="81" customFormat="false" ht="15" hidden="false" customHeight="false" outlineLevel="0" collapsed="false">
      <c r="A81" s="23" t="str">
        <f aca="false">Reestr!A79</f>
        <v/>
      </c>
      <c r="B81" s="5" t="str">
        <f aca="false">IF(Reestr!B79="","",Reestr!B79)</f>
        <v/>
      </c>
      <c r="C81" s="13" t="str">
        <f aca="false">IF(OR(Reestr!$E79="",Reestr!$H79=""),"",ROUND(IF((MAX(0,MIN(Reestr!$G79,(YEAR(C$7)-YEAR(Reestr!$I79))*12+MONTH(C$7)-MONTH(Reestr!$I79)+1)))&gt;=Reestr!$G79,Reestr!$E79-Reestr!$F79,ROUND((MAX(0,MIN(Reestr!$G79,(YEAR(C$7)-YEAR(Reestr!$I79))*12+MONTH(C$7)-MONTH(Reestr!$I79)+1)))*(Reestr!$E79-Reestr!$F79)/Reestr!$G79,2))-IF((MAX(0,MIN(Reestr!$G79,(YEAR(C$7)-YEAR(Reestr!$I79))*12+MONTH(C$7)-MONTH(Reestr!$I79)+1-1)))&gt;=Reestr!$G79,Reestr!$E79-Reestr!$F79,ROUND((MAX(0,MIN(Reestr!$G79,(YEAR(C$7)-YEAR(Reestr!$I79))*12+MONTH(C$7)-MONTH(Reestr!$I79)+1-1)))*(Reestr!$E79-Reestr!$F79)/Reestr!$G79,2)),2))</f>
        <v/>
      </c>
      <c r="D81" s="13" t="str">
        <f aca="false">IF(OR(Reestr!$E79="",Reestr!$H79=""),"",ROUND(IF((MAX(0,MIN(Reestr!$G79,(YEAR(D$7)-YEAR(Reestr!$I79))*12+MONTH(D$7)-MONTH(Reestr!$I79)+1)))&gt;=Reestr!$G79,Reestr!$E79-Reestr!$F79,ROUND((MAX(0,MIN(Reestr!$G79,(YEAR(D$7)-YEAR(Reestr!$I79))*12+MONTH(D$7)-MONTH(Reestr!$I79)+1)))*(Reestr!$E79-Reestr!$F79)/Reestr!$G79,2))-IF((MAX(0,MIN(Reestr!$G79,(YEAR(D$7)-YEAR(Reestr!$I79))*12+MONTH(D$7)-MONTH(Reestr!$I79)+1-1)))&gt;=Reestr!$G79,Reestr!$E79-Reestr!$F79,ROUND((MAX(0,MIN(Reestr!$G79,(YEAR(D$7)-YEAR(Reestr!$I79))*12+MONTH(D$7)-MONTH(Reestr!$I79)+1-1)))*(Reestr!$E79-Reestr!$F79)/Reestr!$G79,2)),2))</f>
        <v/>
      </c>
      <c r="E81" s="13" t="str">
        <f aca="false">IF(OR(Reestr!$E79="",Reestr!$H79=""),"",ROUND(IF((MAX(0,MIN(Reestr!$G79,(YEAR(E$7)-YEAR(Reestr!$I79))*12+MONTH(E$7)-MONTH(Reestr!$I79)+1)))&gt;=Reestr!$G79,Reestr!$E79-Reestr!$F79,ROUND((MAX(0,MIN(Reestr!$G79,(YEAR(E$7)-YEAR(Reestr!$I79))*12+MONTH(E$7)-MONTH(Reestr!$I79)+1)))*(Reestr!$E79-Reestr!$F79)/Reestr!$G79,2))-IF((MAX(0,MIN(Reestr!$G79,(YEAR(E$7)-YEAR(Reestr!$I79))*12+MONTH(E$7)-MONTH(Reestr!$I79)+1-1)))&gt;=Reestr!$G79,Reestr!$E79-Reestr!$F79,ROUND((MAX(0,MIN(Reestr!$G79,(YEAR(E$7)-YEAR(Reestr!$I79))*12+MONTH(E$7)-MONTH(Reestr!$I79)+1-1)))*(Reestr!$E79-Reestr!$F79)/Reestr!$G79,2)),2))</f>
        <v/>
      </c>
      <c r="F81" s="13" t="str">
        <f aca="false">IF(OR(Reestr!$E79="",Reestr!$H79=""),"",ROUND(IF((MAX(0,MIN(Reestr!$G79,(YEAR(F$7)-YEAR(Reestr!$I79))*12+MONTH(F$7)-MONTH(Reestr!$I79)+1)))&gt;=Reestr!$G79,Reestr!$E79-Reestr!$F79,ROUND((MAX(0,MIN(Reestr!$G79,(YEAR(F$7)-YEAR(Reestr!$I79))*12+MONTH(F$7)-MONTH(Reestr!$I79)+1)))*(Reestr!$E79-Reestr!$F79)/Reestr!$G79,2))-IF((MAX(0,MIN(Reestr!$G79,(YEAR(F$7)-YEAR(Reestr!$I79))*12+MONTH(F$7)-MONTH(Reestr!$I79)+1-1)))&gt;=Reestr!$G79,Reestr!$E79-Reestr!$F79,ROUND((MAX(0,MIN(Reestr!$G79,(YEAR(F$7)-YEAR(Reestr!$I79))*12+MONTH(F$7)-MONTH(Reestr!$I79)+1-1)))*(Reestr!$E79-Reestr!$F79)/Reestr!$G79,2)),2))</f>
        <v/>
      </c>
      <c r="G81" s="13" t="str">
        <f aca="false">IF(OR(Reestr!$E79="",Reestr!$H79=""),"",ROUND(IF((MAX(0,MIN(Reestr!$G79,(YEAR(G$7)-YEAR(Reestr!$I79))*12+MONTH(G$7)-MONTH(Reestr!$I79)+1)))&gt;=Reestr!$G79,Reestr!$E79-Reestr!$F79,ROUND((MAX(0,MIN(Reestr!$G79,(YEAR(G$7)-YEAR(Reestr!$I79))*12+MONTH(G$7)-MONTH(Reestr!$I79)+1)))*(Reestr!$E79-Reestr!$F79)/Reestr!$G79,2))-IF((MAX(0,MIN(Reestr!$G79,(YEAR(G$7)-YEAR(Reestr!$I79))*12+MONTH(G$7)-MONTH(Reestr!$I79)+1-1)))&gt;=Reestr!$G79,Reestr!$E79-Reestr!$F79,ROUND((MAX(0,MIN(Reestr!$G79,(YEAR(G$7)-YEAR(Reestr!$I79))*12+MONTH(G$7)-MONTH(Reestr!$I79)+1-1)))*(Reestr!$E79-Reestr!$F79)/Reestr!$G79,2)),2))</f>
        <v/>
      </c>
      <c r="H81" s="13" t="str">
        <f aca="false">IF(OR(Reestr!$E79="",Reestr!$H79=""),"",ROUND(IF((MAX(0,MIN(Reestr!$G79,(YEAR(H$7)-YEAR(Reestr!$I79))*12+MONTH(H$7)-MONTH(Reestr!$I79)+1)))&gt;=Reestr!$G79,Reestr!$E79-Reestr!$F79,ROUND((MAX(0,MIN(Reestr!$G79,(YEAR(H$7)-YEAR(Reestr!$I79))*12+MONTH(H$7)-MONTH(Reestr!$I79)+1)))*(Reestr!$E79-Reestr!$F79)/Reestr!$G79,2))-IF((MAX(0,MIN(Reestr!$G79,(YEAR(H$7)-YEAR(Reestr!$I79))*12+MONTH(H$7)-MONTH(Reestr!$I79)+1-1)))&gt;=Reestr!$G79,Reestr!$E79-Reestr!$F79,ROUND((MAX(0,MIN(Reestr!$G79,(YEAR(H$7)-YEAR(Reestr!$I79))*12+MONTH(H$7)-MONTH(Reestr!$I79)+1-1)))*(Reestr!$E79-Reestr!$F79)/Reestr!$G79,2)),2))</f>
        <v/>
      </c>
      <c r="I81" s="13" t="str">
        <f aca="false">IF(OR(Reestr!$E79="",Reestr!$H79=""),"",ROUND(IF((MAX(0,MIN(Reestr!$G79,(YEAR(I$7)-YEAR(Reestr!$I79))*12+MONTH(I$7)-MONTH(Reestr!$I79)+1)))&gt;=Reestr!$G79,Reestr!$E79-Reestr!$F79,ROUND((MAX(0,MIN(Reestr!$G79,(YEAR(I$7)-YEAR(Reestr!$I79))*12+MONTH(I$7)-MONTH(Reestr!$I79)+1)))*(Reestr!$E79-Reestr!$F79)/Reestr!$G79,2))-IF((MAX(0,MIN(Reestr!$G79,(YEAR(I$7)-YEAR(Reestr!$I79))*12+MONTH(I$7)-MONTH(Reestr!$I79)+1-1)))&gt;=Reestr!$G79,Reestr!$E79-Reestr!$F79,ROUND((MAX(0,MIN(Reestr!$G79,(YEAR(I$7)-YEAR(Reestr!$I79))*12+MONTH(I$7)-MONTH(Reestr!$I79)+1-1)))*(Reestr!$E79-Reestr!$F79)/Reestr!$G79,2)),2))</f>
        <v/>
      </c>
      <c r="J81" s="13" t="str">
        <f aca="false">IF(OR(Reestr!$E79="",Reestr!$H79=""),"",ROUND(IF((MAX(0,MIN(Reestr!$G79,(YEAR(J$7)-YEAR(Reestr!$I79))*12+MONTH(J$7)-MONTH(Reestr!$I79)+1)))&gt;=Reestr!$G79,Reestr!$E79-Reestr!$F79,ROUND((MAX(0,MIN(Reestr!$G79,(YEAR(J$7)-YEAR(Reestr!$I79))*12+MONTH(J$7)-MONTH(Reestr!$I79)+1)))*(Reestr!$E79-Reestr!$F79)/Reestr!$G79,2))-IF((MAX(0,MIN(Reestr!$G79,(YEAR(J$7)-YEAR(Reestr!$I79))*12+MONTH(J$7)-MONTH(Reestr!$I79)+1-1)))&gt;=Reestr!$G79,Reestr!$E79-Reestr!$F79,ROUND((MAX(0,MIN(Reestr!$G79,(YEAR(J$7)-YEAR(Reestr!$I79))*12+MONTH(J$7)-MONTH(Reestr!$I79)+1-1)))*(Reestr!$E79-Reestr!$F79)/Reestr!$G79,2)),2))</f>
        <v/>
      </c>
      <c r="K81" s="13" t="str">
        <f aca="false">IF(OR(Reestr!$E79="",Reestr!$H79=""),"",ROUND(IF((MAX(0,MIN(Reestr!$G79,(YEAR(K$7)-YEAR(Reestr!$I79))*12+MONTH(K$7)-MONTH(Reestr!$I79)+1)))&gt;=Reestr!$G79,Reestr!$E79-Reestr!$F79,ROUND((MAX(0,MIN(Reestr!$G79,(YEAR(K$7)-YEAR(Reestr!$I79))*12+MONTH(K$7)-MONTH(Reestr!$I79)+1)))*(Reestr!$E79-Reestr!$F79)/Reestr!$G79,2))-IF((MAX(0,MIN(Reestr!$G79,(YEAR(K$7)-YEAR(Reestr!$I79))*12+MONTH(K$7)-MONTH(Reestr!$I79)+1-1)))&gt;=Reestr!$G79,Reestr!$E79-Reestr!$F79,ROUND((MAX(0,MIN(Reestr!$G79,(YEAR(K$7)-YEAR(Reestr!$I79))*12+MONTH(K$7)-MONTH(Reestr!$I79)+1-1)))*(Reestr!$E79-Reestr!$F79)/Reestr!$G79,2)),2))</f>
        <v/>
      </c>
      <c r="L81" s="13" t="str">
        <f aca="false">IF(OR(Reestr!$E79="",Reestr!$H79=""),"",ROUND(IF((MAX(0,MIN(Reestr!$G79,(YEAR(L$7)-YEAR(Reestr!$I79))*12+MONTH(L$7)-MONTH(Reestr!$I79)+1)))&gt;=Reestr!$G79,Reestr!$E79-Reestr!$F79,ROUND((MAX(0,MIN(Reestr!$G79,(YEAR(L$7)-YEAR(Reestr!$I79))*12+MONTH(L$7)-MONTH(Reestr!$I79)+1)))*(Reestr!$E79-Reestr!$F79)/Reestr!$G79,2))-IF((MAX(0,MIN(Reestr!$G79,(YEAR(L$7)-YEAR(Reestr!$I79))*12+MONTH(L$7)-MONTH(Reestr!$I79)+1-1)))&gt;=Reestr!$G79,Reestr!$E79-Reestr!$F79,ROUND((MAX(0,MIN(Reestr!$G79,(YEAR(L$7)-YEAR(Reestr!$I79))*12+MONTH(L$7)-MONTH(Reestr!$I79)+1-1)))*(Reestr!$E79-Reestr!$F79)/Reestr!$G79,2)),2))</f>
        <v/>
      </c>
      <c r="M81" s="13" t="str">
        <f aca="false">IF(OR(Reestr!$E79="",Reestr!$H79=""),"",ROUND(IF((MAX(0,MIN(Reestr!$G79,(YEAR(M$7)-YEAR(Reestr!$I79))*12+MONTH(M$7)-MONTH(Reestr!$I79)+1)))&gt;=Reestr!$G79,Reestr!$E79-Reestr!$F79,ROUND((MAX(0,MIN(Reestr!$G79,(YEAR(M$7)-YEAR(Reestr!$I79))*12+MONTH(M$7)-MONTH(Reestr!$I79)+1)))*(Reestr!$E79-Reestr!$F79)/Reestr!$G79,2))-IF((MAX(0,MIN(Reestr!$G79,(YEAR(M$7)-YEAR(Reestr!$I79))*12+MONTH(M$7)-MONTH(Reestr!$I79)+1-1)))&gt;=Reestr!$G79,Reestr!$E79-Reestr!$F79,ROUND((MAX(0,MIN(Reestr!$G79,(YEAR(M$7)-YEAR(Reestr!$I79))*12+MONTH(M$7)-MONTH(Reestr!$I79)+1-1)))*(Reestr!$E79-Reestr!$F79)/Reestr!$G79,2)),2))</f>
        <v/>
      </c>
      <c r="N81" s="13" t="str">
        <f aca="false">IF(OR(Reestr!$E79="",Reestr!$H79=""),"",ROUND(IF((MAX(0,MIN(Reestr!$G79,(YEAR(N$7)-YEAR(Reestr!$I79))*12+MONTH(N$7)-MONTH(Reestr!$I79)+1)))&gt;=Reestr!$G79,Reestr!$E79-Reestr!$F79,ROUND((MAX(0,MIN(Reestr!$G79,(YEAR(N$7)-YEAR(Reestr!$I79))*12+MONTH(N$7)-MONTH(Reestr!$I79)+1)))*(Reestr!$E79-Reestr!$F79)/Reestr!$G79,2))-IF((MAX(0,MIN(Reestr!$G79,(YEAR(N$7)-YEAR(Reestr!$I79))*12+MONTH(N$7)-MONTH(Reestr!$I79)+1-1)))&gt;=Reestr!$G79,Reestr!$E79-Reestr!$F79,ROUND((MAX(0,MIN(Reestr!$G79,(YEAR(N$7)-YEAR(Reestr!$I79))*12+MONTH(N$7)-MONTH(Reestr!$I79)+1-1)))*(Reestr!$E79-Reestr!$F79)/Reestr!$G79,2)),2))</f>
        <v/>
      </c>
      <c r="O81" s="29" t="str">
        <f aca="false">IF(B81="","",SUM(C81:N81))</f>
        <v/>
      </c>
    </row>
    <row r="82" customFormat="false" ht="15" hidden="false" customHeight="false" outlineLevel="0" collapsed="false">
      <c r="A82" s="23" t="str">
        <f aca="false">Reestr!A80</f>
        <v/>
      </c>
      <c r="B82" s="5" t="str">
        <f aca="false">IF(Reestr!B80="","",Reestr!B80)</f>
        <v/>
      </c>
      <c r="C82" s="13" t="str">
        <f aca="false">IF(OR(Reestr!$E80="",Reestr!$H80=""),"",ROUND(IF((MAX(0,MIN(Reestr!$G80,(YEAR(C$7)-YEAR(Reestr!$I80))*12+MONTH(C$7)-MONTH(Reestr!$I80)+1)))&gt;=Reestr!$G80,Reestr!$E80-Reestr!$F80,ROUND((MAX(0,MIN(Reestr!$G80,(YEAR(C$7)-YEAR(Reestr!$I80))*12+MONTH(C$7)-MONTH(Reestr!$I80)+1)))*(Reestr!$E80-Reestr!$F80)/Reestr!$G80,2))-IF((MAX(0,MIN(Reestr!$G80,(YEAR(C$7)-YEAR(Reestr!$I80))*12+MONTH(C$7)-MONTH(Reestr!$I80)+1-1)))&gt;=Reestr!$G80,Reestr!$E80-Reestr!$F80,ROUND((MAX(0,MIN(Reestr!$G80,(YEAR(C$7)-YEAR(Reestr!$I80))*12+MONTH(C$7)-MONTH(Reestr!$I80)+1-1)))*(Reestr!$E80-Reestr!$F80)/Reestr!$G80,2)),2))</f>
        <v/>
      </c>
      <c r="D82" s="13" t="str">
        <f aca="false">IF(OR(Reestr!$E80="",Reestr!$H80=""),"",ROUND(IF((MAX(0,MIN(Reestr!$G80,(YEAR(D$7)-YEAR(Reestr!$I80))*12+MONTH(D$7)-MONTH(Reestr!$I80)+1)))&gt;=Reestr!$G80,Reestr!$E80-Reestr!$F80,ROUND((MAX(0,MIN(Reestr!$G80,(YEAR(D$7)-YEAR(Reestr!$I80))*12+MONTH(D$7)-MONTH(Reestr!$I80)+1)))*(Reestr!$E80-Reestr!$F80)/Reestr!$G80,2))-IF((MAX(0,MIN(Reestr!$G80,(YEAR(D$7)-YEAR(Reestr!$I80))*12+MONTH(D$7)-MONTH(Reestr!$I80)+1-1)))&gt;=Reestr!$G80,Reestr!$E80-Reestr!$F80,ROUND((MAX(0,MIN(Reestr!$G80,(YEAR(D$7)-YEAR(Reestr!$I80))*12+MONTH(D$7)-MONTH(Reestr!$I80)+1-1)))*(Reestr!$E80-Reestr!$F80)/Reestr!$G80,2)),2))</f>
        <v/>
      </c>
      <c r="E82" s="13" t="str">
        <f aca="false">IF(OR(Reestr!$E80="",Reestr!$H80=""),"",ROUND(IF((MAX(0,MIN(Reestr!$G80,(YEAR(E$7)-YEAR(Reestr!$I80))*12+MONTH(E$7)-MONTH(Reestr!$I80)+1)))&gt;=Reestr!$G80,Reestr!$E80-Reestr!$F80,ROUND((MAX(0,MIN(Reestr!$G80,(YEAR(E$7)-YEAR(Reestr!$I80))*12+MONTH(E$7)-MONTH(Reestr!$I80)+1)))*(Reestr!$E80-Reestr!$F80)/Reestr!$G80,2))-IF((MAX(0,MIN(Reestr!$G80,(YEAR(E$7)-YEAR(Reestr!$I80))*12+MONTH(E$7)-MONTH(Reestr!$I80)+1-1)))&gt;=Reestr!$G80,Reestr!$E80-Reestr!$F80,ROUND((MAX(0,MIN(Reestr!$G80,(YEAR(E$7)-YEAR(Reestr!$I80))*12+MONTH(E$7)-MONTH(Reestr!$I80)+1-1)))*(Reestr!$E80-Reestr!$F80)/Reestr!$G80,2)),2))</f>
        <v/>
      </c>
      <c r="F82" s="13" t="str">
        <f aca="false">IF(OR(Reestr!$E80="",Reestr!$H80=""),"",ROUND(IF((MAX(0,MIN(Reestr!$G80,(YEAR(F$7)-YEAR(Reestr!$I80))*12+MONTH(F$7)-MONTH(Reestr!$I80)+1)))&gt;=Reestr!$G80,Reestr!$E80-Reestr!$F80,ROUND((MAX(0,MIN(Reestr!$G80,(YEAR(F$7)-YEAR(Reestr!$I80))*12+MONTH(F$7)-MONTH(Reestr!$I80)+1)))*(Reestr!$E80-Reestr!$F80)/Reestr!$G80,2))-IF((MAX(0,MIN(Reestr!$G80,(YEAR(F$7)-YEAR(Reestr!$I80))*12+MONTH(F$7)-MONTH(Reestr!$I80)+1-1)))&gt;=Reestr!$G80,Reestr!$E80-Reestr!$F80,ROUND((MAX(0,MIN(Reestr!$G80,(YEAR(F$7)-YEAR(Reestr!$I80))*12+MONTH(F$7)-MONTH(Reestr!$I80)+1-1)))*(Reestr!$E80-Reestr!$F80)/Reestr!$G80,2)),2))</f>
        <v/>
      </c>
      <c r="G82" s="13" t="str">
        <f aca="false">IF(OR(Reestr!$E80="",Reestr!$H80=""),"",ROUND(IF((MAX(0,MIN(Reestr!$G80,(YEAR(G$7)-YEAR(Reestr!$I80))*12+MONTH(G$7)-MONTH(Reestr!$I80)+1)))&gt;=Reestr!$G80,Reestr!$E80-Reestr!$F80,ROUND((MAX(0,MIN(Reestr!$G80,(YEAR(G$7)-YEAR(Reestr!$I80))*12+MONTH(G$7)-MONTH(Reestr!$I80)+1)))*(Reestr!$E80-Reestr!$F80)/Reestr!$G80,2))-IF((MAX(0,MIN(Reestr!$G80,(YEAR(G$7)-YEAR(Reestr!$I80))*12+MONTH(G$7)-MONTH(Reestr!$I80)+1-1)))&gt;=Reestr!$G80,Reestr!$E80-Reestr!$F80,ROUND((MAX(0,MIN(Reestr!$G80,(YEAR(G$7)-YEAR(Reestr!$I80))*12+MONTH(G$7)-MONTH(Reestr!$I80)+1-1)))*(Reestr!$E80-Reestr!$F80)/Reestr!$G80,2)),2))</f>
        <v/>
      </c>
      <c r="H82" s="13" t="str">
        <f aca="false">IF(OR(Reestr!$E80="",Reestr!$H80=""),"",ROUND(IF((MAX(0,MIN(Reestr!$G80,(YEAR(H$7)-YEAR(Reestr!$I80))*12+MONTH(H$7)-MONTH(Reestr!$I80)+1)))&gt;=Reestr!$G80,Reestr!$E80-Reestr!$F80,ROUND((MAX(0,MIN(Reestr!$G80,(YEAR(H$7)-YEAR(Reestr!$I80))*12+MONTH(H$7)-MONTH(Reestr!$I80)+1)))*(Reestr!$E80-Reestr!$F80)/Reestr!$G80,2))-IF((MAX(0,MIN(Reestr!$G80,(YEAR(H$7)-YEAR(Reestr!$I80))*12+MONTH(H$7)-MONTH(Reestr!$I80)+1-1)))&gt;=Reestr!$G80,Reestr!$E80-Reestr!$F80,ROUND((MAX(0,MIN(Reestr!$G80,(YEAR(H$7)-YEAR(Reestr!$I80))*12+MONTH(H$7)-MONTH(Reestr!$I80)+1-1)))*(Reestr!$E80-Reestr!$F80)/Reestr!$G80,2)),2))</f>
        <v/>
      </c>
      <c r="I82" s="13" t="str">
        <f aca="false">IF(OR(Reestr!$E80="",Reestr!$H80=""),"",ROUND(IF((MAX(0,MIN(Reestr!$G80,(YEAR(I$7)-YEAR(Reestr!$I80))*12+MONTH(I$7)-MONTH(Reestr!$I80)+1)))&gt;=Reestr!$G80,Reestr!$E80-Reestr!$F80,ROUND((MAX(0,MIN(Reestr!$G80,(YEAR(I$7)-YEAR(Reestr!$I80))*12+MONTH(I$7)-MONTH(Reestr!$I80)+1)))*(Reestr!$E80-Reestr!$F80)/Reestr!$G80,2))-IF((MAX(0,MIN(Reestr!$G80,(YEAR(I$7)-YEAR(Reestr!$I80))*12+MONTH(I$7)-MONTH(Reestr!$I80)+1-1)))&gt;=Reestr!$G80,Reestr!$E80-Reestr!$F80,ROUND((MAX(0,MIN(Reestr!$G80,(YEAR(I$7)-YEAR(Reestr!$I80))*12+MONTH(I$7)-MONTH(Reestr!$I80)+1-1)))*(Reestr!$E80-Reestr!$F80)/Reestr!$G80,2)),2))</f>
        <v/>
      </c>
      <c r="J82" s="13" t="str">
        <f aca="false">IF(OR(Reestr!$E80="",Reestr!$H80=""),"",ROUND(IF((MAX(0,MIN(Reestr!$G80,(YEAR(J$7)-YEAR(Reestr!$I80))*12+MONTH(J$7)-MONTH(Reestr!$I80)+1)))&gt;=Reestr!$G80,Reestr!$E80-Reestr!$F80,ROUND((MAX(0,MIN(Reestr!$G80,(YEAR(J$7)-YEAR(Reestr!$I80))*12+MONTH(J$7)-MONTH(Reestr!$I80)+1)))*(Reestr!$E80-Reestr!$F80)/Reestr!$G80,2))-IF((MAX(0,MIN(Reestr!$G80,(YEAR(J$7)-YEAR(Reestr!$I80))*12+MONTH(J$7)-MONTH(Reestr!$I80)+1-1)))&gt;=Reestr!$G80,Reestr!$E80-Reestr!$F80,ROUND((MAX(0,MIN(Reestr!$G80,(YEAR(J$7)-YEAR(Reestr!$I80))*12+MONTH(J$7)-MONTH(Reestr!$I80)+1-1)))*(Reestr!$E80-Reestr!$F80)/Reestr!$G80,2)),2))</f>
        <v/>
      </c>
      <c r="K82" s="13" t="str">
        <f aca="false">IF(OR(Reestr!$E80="",Reestr!$H80=""),"",ROUND(IF((MAX(0,MIN(Reestr!$G80,(YEAR(K$7)-YEAR(Reestr!$I80))*12+MONTH(K$7)-MONTH(Reestr!$I80)+1)))&gt;=Reestr!$G80,Reestr!$E80-Reestr!$F80,ROUND((MAX(0,MIN(Reestr!$G80,(YEAR(K$7)-YEAR(Reestr!$I80))*12+MONTH(K$7)-MONTH(Reestr!$I80)+1)))*(Reestr!$E80-Reestr!$F80)/Reestr!$G80,2))-IF((MAX(0,MIN(Reestr!$G80,(YEAR(K$7)-YEAR(Reestr!$I80))*12+MONTH(K$7)-MONTH(Reestr!$I80)+1-1)))&gt;=Reestr!$G80,Reestr!$E80-Reestr!$F80,ROUND((MAX(0,MIN(Reestr!$G80,(YEAR(K$7)-YEAR(Reestr!$I80))*12+MONTH(K$7)-MONTH(Reestr!$I80)+1-1)))*(Reestr!$E80-Reestr!$F80)/Reestr!$G80,2)),2))</f>
        <v/>
      </c>
      <c r="L82" s="13" t="str">
        <f aca="false">IF(OR(Reestr!$E80="",Reestr!$H80=""),"",ROUND(IF((MAX(0,MIN(Reestr!$G80,(YEAR(L$7)-YEAR(Reestr!$I80))*12+MONTH(L$7)-MONTH(Reestr!$I80)+1)))&gt;=Reestr!$G80,Reestr!$E80-Reestr!$F80,ROUND((MAX(0,MIN(Reestr!$G80,(YEAR(L$7)-YEAR(Reestr!$I80))*12+MONTH(L$7)-MONTH(Reestr!$I80)+1)))*(Reestr!$E80-Reestr!$F80)/Reestr!$G80,2))-IF((MAX(0,MIN(Reestr!$G80,(YEAR(L$7)-YEAR(Reestr!$I80))*12+MONTH(L$7)-MONTH(Reestr!$I80)+1-1)))&gt;=Reestr!$G80,Reestr!$E80-Reestr!$F80,ROUND((MAX(0,MIN(Reestr!$G80,(YEAR(L$7)-YEAR(Reestr!$I80))*12+MONTH(L$7)-MONTH(Reestr!$I80)+1-1)))*(Reestr!$E80-Reestr!$F80)/Reestr!$G80,2)),2))</f>
        <v/>
      </c>
      <c r="M82" s="13" t="str">
        <f aca="false">IF(OR(Reestr!$E80="",Reestr!$H80=""),"",ROUND(IF((MAX(0,MIN(Reestr!$G80,(YEAR(M$7)-YEAR(Reestr!$I80))*12+MONTH(M$7)-MONTH(Reestr!$I80)+1)))&gt;=Reestr!$G80,Reestr!$E80-Reestr!$F80,ROUND((MAX(0,MIN(Reestr!$G80,(YEAR(M$7)-YEAR(Reestr!$I80))*12+MONTH(M$7)-MONTH(Reestr!$I80)+1)))*(Reestr!$E80-Reestr!$F80)/Reestr!$G80,2))-IF((MAX(0,MIN(Reestr!$G80,(YEAR(M$7)-YEAR(Reestr!$I80))*12+MONTH(M$7)-MONTH(Reestr!$I80)+1-1)))&gt;=Reestr!$G80,Reestr!$E80-Reestr!$F80,ROUND((MAX(0,MIN(Reestr!$G80,(YEAR(M$7)-YEAR(Reestr!$I80))*12+MONTH(M$7)-MONTH(Reestr!$I80)+1-1)))*(Reestr!$E80-Reestr!$F80)/Reestr!$G80,2)),2))</f>
        <v/>
      </c>
      <c r="N82" s="13" t="str">
        <f aca="false">IF(OR(Reestr!$E80="",Reestr!$H80=""),"",ROUND(IF((MAX(0,MIN(Reestr!$G80,(YEAR(N$7)-YEAR(Reestr!$I80))*12+MONTH(N$7)-MONTH(Reestr!$I80)+1)))&gt;=Reestr!$G80,Reestr!$E80-Reestr!$F80,ROUND((MAX(0,MIN(Reestr!$G80,(YEAR(N$7)-YEAR(Reestr!$I80))*12+MONTH(N$7)-MONTH(Reestr!$I80)+1)))*(Reestr!$E80-Reestr!$F80)/Reestr!$G80,2))-IF((MAX(0,MIN(Reestr!$G80,(YEAR(N$7)-YEAR(Reestr!$I80))*12+MONTH(N$7)-MONTH(Reestr!$I80)+1-1)))&gt;=Reestr!$G80,Reestr!$E80-Reestr!$F80,ROUND((MAX(0,MIN(Reestr!$G80,(YEAR(N$7)-YEAR(Reestr!$I80))*12+MONTH(N$7)-MONTH(Reestr!$I80)+1-1)))*(Reestr!$E80-Reestr!$F80)/Reestr!$G80,2)),2))</f>
        <v/>
      </c>
      <c r="O82" s="29" t="str">
        <f aca="false">IF(B82="","",SUM(C82:N82))</f>
        <v/>
      </c>
    </row>
    <row r="83" customFormat="false" ht="15" hidden="false" customHeight="false" outlineLevel="0" collapsed="false">
      <c r="A83" s="23" t="str">
        <f aca="false">Reestr!A81</f>
        <v/>
      </c>
      <c r="B83" s="5" t="str">
        <f aca="false">IF(Reestr!B81="","",Reestr!B81)</f>
        <v/>
      </c>
      <c r="C83" s="13" t="str">
        <f aca="false">IF(OR(Reestr!$E81="",Reestr!$H81=""),"",ROUND(IF((MAX(0,MIN(Reestr!$G81,(YEAR(C$7)-YEAR(Reestr!$I81))*12+MONTH(C$7)-MONTH(Reestr!$I81)+1)))&gt;=Reestr!$G81,Reestr!$E81-Reestr!$F81,ROUND((MAX(0,MIN(Reestr!$G81,(YEAR(C$7)-YEAR(Reestr!$I81))*12+MONTH(C$7)-MONTH(Reestr!$I81)+1)))*(Reestr!$E81-Reestr!$F81)/Reestr!$G81,2))-IF((MAX(0,MIN(Reestr!$G81,(YEAR(C$7)-YEAR(Reestr!$I81))*12+MONTH(C$7)-MONTH(Reestr!$I81)+1-1)))&gt;=Reestr!$G81,Reestr!$E81-Reestr!$F81,ROUND((MAX(0,MIN(Reestr!$G81,(YEAR(C$7)-YEAR(Reestr!$I81))*12+MONTH(C$7)-MONTH(Reestr!$I81)+1-1)))*(Reestr!$E81-Reestr!$F81)/Reestr!$G81,2)),2))</f>
        <v/>
      </c>
      <c r="D83" s="13" t="str">
        <f aca="false">IF(OR(Reestr!$E81="",Reestr!$H81=""),"",ROUND(IF((MAX(0,MIN(Reestr!$G81,(YEAR(D$7)-YEAR(Reestr!$I81))*12+MONTH(D$7)-MONTH(Reestr!$I81)+1)))&gt;=Reestr!$G81,Reestr!$E81-Reestr!$F81,ROUND((MAX(0,MIN(Reestr!$G81,(YEAR(D$7)-YEAR(Reestr!$I81))*12+MONTH(D$7)-MONTH(Reestr!$I81)+1)))*(Reestr!$E81-Reestr!$F81)/Reestr!$G81,2))-IF((MAX(0,MIN(Reestr!$G81,(YEAR(D$7)-YEAR(Reestr!$I81))*12+MONTH(D$7)-MONTH(Reestr!$I81)+1-1)))&gt;=Reestr!$G81,Reestr!$E81-Reestr!$F81,ROUND((MAX(0,MIN(Reestr!$G81,(YEAR(D$7)-YEAR(Reestr!$I81))*12+MONTH(D$7)-MONTH(Reestr!$I81)+1-1)))*(Reestr!$E81-Reestr!$F81)/Reestr!$G81,2)),2))</f>
        <v/>
      </c>
      <c r="E83" s="13" t="str">
        <f aca="false">IF(OR(Reestr!$E81="",Reestr!$H81=""),"",ROUND(IF((MAX(0,MIN(Reestr!$G81,(YEAR(E$7)-YEAR(Reestr!$I81))*12+MONTH(E$7)-MONTH(Reestr!$I81)+1)))&gt;=Reestr!$G81,Reestr!$E81-Reestr!$F81,ROUND((MAX(0,MIN(Reestr!$G81,(YEAR(E$7)-YEAR(Reestr!$I81))*12+MONTH(E$7)-MONTH(Reestr!$I81)+1)))*(Reestr!$E81-Reestr!$F81)/Reestr!$G81,2))-IF((MAX(0,MIN(Reestr!$G81,(YEAR(E$7)-YEAR(Reestr!$I81))*12+MONTH(E$7)-MONTH(Reestr!$I81)+1-1)))&gt;=Reestr!$G81,Reestr!$E81-Reestr!$F81,ROUND((MAX(0,MIN(Reestr!$G81,(YEAR(E$7)-YEAR(Reestr!$I81))*12+MONTH(E$7)-MONTH(Reestr!$I81)+1-1)))*(Reestr!$E81-Reestr!$F81)/Reestr!$G81,2)),2))</f>
        <v/>
      </c>
      <c r="F83" s="13" t="str">
        <f aca="false">IF(OR(Reestr!$E81="",Reestr!$H81=""),"",ROUND(IF((MAX(0,MIN(Reestr!$G81,(YEAR(F$7)-YEAR(Reestr!$I81))*12+MONTH(F$7)-MONTH(Reestr!$I81)+1)))&gt;=Reestr!$G81,Reestr!$E81-Reestr!$F81,ROUND((MAX(0,MIN(Reestr!$G81,(YEAR(F$7)-YEAR(Reestr!$I81))*12+MONTH(F$7)-MONTH(Reestr!$I81)+1)))*(Reestr!$E81-Reestr!$F81)/Reestr!$G81,2))-IF((MAX(0,MIN(Reestr!$G81,(YEAR(F$7)-YEAR(Reestr!$I81))*12+MONTH(F$7)-MONTH(Reestr!$I81)+1-1)))&gt;=Reestr!$G81,Reestr!$E81-Reestr!$F81,ROUND((MAX(0,MIN(Reestr!$G81,(YEAR(F$7)-YEAR(Reestr!$I81))*12+MONTH(F$7)-MONTH(Reestr!$I81)+1-1)))*(Reestr!$E81-Reestr!$F81)/Reestr!$G81,2)),2))</f>
        <v/>
      </c>
      <c r="G83" s="13" t="str">
        <f aca="false">IF(OR(Reestr!$E81="",Reestr!$H81=""),"",ROUND(IF((MAX(0,MIN(Reestr!$G81,(YEAR(G$7)-YEAR(Reestr!$I81))*12+MONTH(G$7)-MONTH(Reestr!$I81)+1)))&gt;=Reestr!$G81,Reestr!$E81-Reestr!$F81,ROUND((MAX(0,MIN(Reestr!$G81,(YEAR(G$7)-YEAR(Reestr!$I81))*12+MONTH(G$7)-MONTH(Reestr!$I81)+1)))*(Reestr!$E81-Reestr!$F81)/Reestr!$G81,2))-IF((MAX(0,MIN(Reestr!$G81,(YEAR(G$7)-YEAR(Reestr!$I81))*12+MONTH(G$7)-MONTH(Reestr!$I81)+1-1)))&gt;=Reestr!$G81,Reestr!$E81-Reestr!$F81,ROUND((MAX(0,MIN(Reestr!$G81,(YEAR(G$7)-YEAR(Reestr!$I81))*12+MONTH(G$7)-MONTH(Reestr!$I81)+1-1)))*(Reestr!$E81-Reestr!$F81)/Reestr!$G81,2)),2))</f>
        <v/>
      </c>
      <c r="H83" s="13" t="str">
        <f aca="false">IF(OR(Reestr!$E81="",Reestr!$H81=""),"",ROUND(IF((MAX(0,MIN(Reestr!$G81,(YEAR(H$7)-YEAR(Reestr!$I81))*12+MONTH(H$7)-MONTH(Reestr!$I81)+1)))&gt;=Reestr!$G81,Reestr!$E81-Reestr!$F81,ROUND((MAX(0,MIN(Reestr!$G81,(YEAR(H$7)-YEAR(Reestr!$I81))*12+MONTH(H$7)-MONTH(Reestr!$I81)+1)))*(Reestr!$E81-Reestr!$F81)/Reestr!$G81,2))-IF((MAX(0,MIN(Reestr!$G81,(YEAR(H$7)-YEAR(Reestr!$I81))*12+MONTH(H$7)-MONTH(Reestr!$I81)+1-1)))&gt;=Reestr!$G81,Reestr!$E81-Reestr!$F81,ROUND((MAX(0,MIN(Reestr!$G81,(YEAR(H$7)-YEAR(Reestr!$I81))*12+MONTH(H$7)-MONTH(Reestr!$I81)+1-1)))*(Reestr!$E81-Reestr!$F81)/Reestr!$G81,2)),2))</f>
        <v/>
      </c>
      <c r="I83" s="13" t="str">
        <f aca="false">IF(OR(Reestr!$E81="",Reestr!$H81=""),"",ROUND(IF((MAX(0,MIN(Reestr!$G81,(YEAR(I$7)-YEAR(Reestr!$I81))*12+MONTH(I$7)-MONTH(Reestr!$I81)+1)))&gt;=Reestr!$G81,Reestr!$E81-Reestr!$F81,ROUND((MAX(0,MIN(Reestr!$G81,(YEAR(I$7)-YEAR(Reestr!$I81))*12+MONTH(I$7)-MONTH(Reestr!$I81)+1)))*(Reestr!$E81-Reestr!$F81)/Reestr!$G81,2))-IF((MAX(0,MIN(Reestr!$G81,(YEAR(I$7)-YEAR(Reestr!$I81))*12+MONTH(I$7)-MONTH(Reestr!$I81)+1-1)))&gt;=Reestr!$G81,Reestr!$E81-Reestr!$F81,ROUND((MAX(0,MIN(Reestr!$G81,(YEAR(I$7)-YEAR(Reestr!$I81))*12+MONTH(I$7)-MONTH(Reestr!$I81)+1-1)))*(Reestr!$E81-Reestr!$F81)/Reestr!$G81,2)),2))</f>
        <v/>
      </c>
      <c r="J83" s="13" t="str">
        <f aca="false">IF(OR(Reestr!$E81="",Reestr!$H81=""),"",ROUND(IF((MAX(0,MIN(Reestr!$G81,(YEAR(J$7)-YEAR(Reestr!$I81))*12+MONTH(J$7)-MONTH(Reestr!$I81)+1)))&gt;=Reestr!$G81,Reestr!$E81-Reestr!$F81,ROUND((MAX(0,MIN(Reestr!$G81,(YEAR(J$7)-YEAR(Reestr!$I81))*12+MONTH(J$7)-MONTH(Reestr!$I81)+1)))*(Reestr!$E81-Reestr!$F81)/Reestr!$G81,2))-IF((MAX(0,MIN(Reestr!$G81,(YEAR(J$7)-YEAR(Reestr!$I81))*12+MONTH(J$7)-MONTH(Reestr!$I81)+1-1)))&gt;=Reestr!$G81,Reestr!$E81-Reestr!$F81,ROUND((MAX(0,MIN(Reestr!$G81,(YEAR(J$7)-YEAR(Reestr!$I81))*12+MONTH(J$7)-MONTH(Reestr!$I81)+1-1)))*(Reestr!$E81-Reestr!$F81)/Reestr!$G81,2)),2))</f>
        <v/>
      </c>
      <c r="K83" s="13" t="str">
        <f aca="false">IF(OR(Reestr!$E81="",Reestr!$H81=""),"",ROUND(IF((MAX(0,MIN(Reestr!$G81,(YEAR(K$7)-YEAR(Reestr!$I81))*12+MONTH(K$7)-MONTH(Reestr!$I81)+1)))&gt;=Reestr!$G81,Reestr!$E81-Reestr!$F81,ROUND((MAX(0,MIN(Reestr!$G81,(YEAR(K$7)-YEAR(Reestr!$I81))*12+MONTH(K$7)-MONTH(Reestr!$I81)+1)))*(Reestr!$E81-Reestr!$F81)/Reestr!$G81,2))-IF((MAX(0,MIN(Reestr!$G81,(YEAR(K$7)-YEAR(Reestr!$I81))*12+MONTH(K$7)-MONTH(Reestr!$I81)+1-1)))&gt;=Reestr!$G81,Reestr!$E81-Reestr!$F81,ROUND((MAX(0,MIN(Reestr!$G81,(YEAR(K$7)-YEAR(Reestr!$I81))*12+MONTH(K$7)-MONTH(Reestr!$I81)+1-1)))*(Reestr!$E81-Reestr!$F81)/Reestr!$G81,2)),2))</f>
        <v/>
      </c>
      <c r="L83" s="13" t="str">
        <f aca="false">IF(OR(Reestr!$E81="",Reestr!$H81=""),"",ROUND(IF((MAX(0,MIN(Reestr!$G81,(YEAR(L$7)-YEAR(Reestr!$I81))*12+MONTH(L$7)-MONTH(Reestr!$I81)+1)))&gt;=Reestr!$G81,Reestr!$E81-Reestr!$F81,ROUND((MAX(0,MIN(Reestr!$G81,(YEAR(L$7)-YEAR(Reestr!$I81))*12+MONTH(L$7)-MONTH(Reestr!$I81)+1)))*(Reestr!$E81-Reestr!$F81)/Reestr!$G81,2))-IF((MAX(0,MIN(Reestr!$G81,(YEAR(L$7)-YEAR(Reestr!$I81))*12+MONTH(L$7)-MONTH(Reestr!$I81)+1-1)))&gt;=Reestr!$G81,Reestr!$E81-Reestr!$F81,ROUND((MAX(0,MIN(Reestr!$G81,(YEAR(L$7)-YEAR(Reestr!$I81))*12+MONTH(L$7)-MONTH(Reestr!$I81)+1-1)))*(Reestr!$E81-Reestr!$F81)/Reestr!$G81,2)),2))</f>
        <v/>
      </c>
      <c r="M83" s="13" t="str">
        <f aca="false">IF(OR(Reestr!$E81="",Reestr!$H81=""),"",ROUND(IF((MAX(0,MIN(Reestr!$G81,(YEAR(M$7)-YEAR(Reestr!$I81))*12+MONTH(M$7)-MONTH(Reestr!$I81)+1)))&gt;=Reestr!$G81,Reestr!$E81-Reestr!$F81,ROUND((MAX(0,MIN(Reestr!$G81,(YEAR(M$7)-YEAR(Reestr!$I81))*12+MONTH(M$7)-MONTH(Reestr!$I81)+1)))*(Reestr!$E81-Reestr!$F81)/Reestr!$G81,2))-IF((MAX(0,MIN(Reestr!$G81,(YEAR(M$7)-YEAR(Reestr!$I81))*12+MONTH(M$7)-MONTH(Reestr!$I81)+1-1)))&gt;=Reestr!$G81,Reestr!$E81-Reestr!$F81,ROUND((MAX(0,MIN(Reestr!$G81,(YEAR(M$7)-YEAR(Reestr!$I81))*12+MONTH(M$7)-MONTH(Reestr!$I81)+1-1)))*(Reestr!$E81-Reestr!$F81)/Reestr!$G81,2)),2))</f>
        <v/>
      </c>
      <c r="N83" s="13" t="str">
        <f aca="false">IF(OR(Reestr!$E81="",Reestr!$H81=""),"",ROUND(IF((MAX(0,MIN(Reestr!$G81,(YEAR(N$7)-YEAR(Reestr!$I81))*12+MONTH(N$7)-MONTH(Reestr!$I81)+1)))&gt;=Reestr!$G81,Reestr!$E81-Reestr!$F81,ROUND((MAX(0,MIN(Reestr!$G81,(YEAR(N$7)-YEAR(Reestr!$I81))*12+MONTH(N$7)-MONTH(Reestr!$I81)+1)))*(Reestr!$E81-Reestr!$F81)/Reestr!$G81,2))-IF((MAX(0,MIN(Reestr!$G81,(YEAR(N$7)-YEAR(Reestr!$I81))*12+MONTH(N$7)-MONTH(Reestr!$I81)+1-1)))&gt;=Reestr!$G81,Reestr!$E81-Reestr!$F81,ROUND((MAX(0,MIN(Reestr!$G81,(YEAR(N$7)-YEAR(Reestr!$I81))*12+MONTH(N$7)-MONTH(Reestr!$I81)+1-1)))*(Reestr!$E81-Reestr!$F81)/Reestr!$G81,2)),2))</f>
        <v/>
      </c>
      <c r="O83" s="29" t="str">
        <f aca="false">IF(B83="","",SUM(C83:N83))</f>
        <v/>
      </c>
    </row>
    <row r="84" customFormat="false" ht="15" hidden="false" customHeight="false" outlineLevel="0" collapsed="false">
      <c r="A84" s="23" t="str">
        <f aca="false">Reestr!A82</f>
        <v/>
      </c>
      <c r="B84" s="5" t="str">
        <f aca="false">IF(Reestr!B82="","",Reestr!B82)</f>
        <v/>
      </c>
      <c r="C84" s="13" t="str">
        <f aca="false">IF(OR(Reestr!$E82="",Reestr!$H82=""),"",ROUND(IF((MAX(0,MIN(Reestr!$G82,(YEAR(C$7)-YEAR(Reestr!$I82))*12+MONTH(C$7)-MONTH(Reestr!$I82)+1)))&gt;=Reestr!$G82,Reestr!$E82-Reestr!$F82,ROUND((MAX(0,MIN(Reestr!$G82,(YEAR(C$7)-YEAR(Reestr!$I82))*12+MONTH(C$7)-MONTH(Reestr!$I82)+1)))*(Reestr!$E82-Reestr!$F82)/Reestr!$G82,2))-IF((MAX(0,MIN(Reestr!$G82,(YEAR(C$7)-YEAR(Reestr!$I82))*12+MONTH(C$7)-MONTH(Reestr!$I82)+1-1)))&gt;=Reestr!$G82,Reestr!$E82-Reestr!$F82,ROUND((MAX(0,MIN(Reestr!$G82,(YEAR(C$7)-YEAR(Reestr!$I82))*12+MONTH(C$7)-MONTH(Reestr!$I82)+1-1)))*(Reestr!$E82-Reestr!$F82)/Reestr!$G82,2)),2))</f>
        <v/>
      </c>
      <c r="D84" s="13" t="str">
        <f aca="false">IF(OR(Reestr!$E82="",Reestr!$H82=""),"",ROUND(IF((MAX(0,MIN(Reestr!$G82,(YEAR(D$7)-YEAR(Reestr!$I82))*12+MONTH(D$7)-MONTH(Reestr!$I82)+1)))&gt;=Reestr!$G82,Reestr!$E82-Reestr!$F82,ROUND((MAX(0,MIN(Reestr!$G82,(YEAR(D$7)-YEAR(Reestr!$I82))*12+MONTH(D$7)-MONTH(Reestr!$I82)+1)))*(Reestr!$E82-Reestr!$F82)/Reestr!$G82,2))-IF((MAX(0,MIN(Reestr!$G82,(YEAR(D$7)-YEAR(Reestr!$I82))*12+MONTH(D$7)-MONTH(Reestr!$I82)+1-1)))&gt;=Reestr!$G82,Reestr!$E82-Reestr!$F82,ROUND((MAX(0,MIN(Reestr!$G82,(YEAR(D$7)-YEAR(Reestr!$I82))*12+MONTH(D$7)-MONTH(Reestr!$I82)+1-1)))*(Reestr!$E82-Reestr!$F82)/Reestr!$G82,2)),2))</f>
        <v/>
      </c>
      <c r="E84" s="13" t="str">
        <f aca="false">IF(OR(Reestr!$E82="",Reestr!$H82=""),"",ROUND(IF((MAX(0,MIN(Reestr!$G82,(YEAR(E$7)-YEAR(Reestr!$I82))*12+MONTH(E$7)-MONTH(Reestr!$I82)+1)))&gt;=Reestr!$G82,Reestr!$E82-Reestr!$F82,ROUND((MAX(0,MIN(Reestr!$G82,(YEAR(E$7)-YEAR(Reestr!$I82))*12+MONTH(E$7)-MONTH(Reestr!$I82)+1)))*(Reestr!$E82-Reestr!$F82)/Reestr!$G82,2))-IF((MAX(0,MIN(Reestr!$G82,(YEAR(E$7)-YEAR(Reestr!$I82))*12+MONTH(E$7)-MONTH(Reestr!$I82)+1-1)))&gt;=Reestr!$G82,Reestr!$E82-Reestr!$F82,ROUND((MAX(0,MIN(Reestr!$G82,(YEAR(E$7)-YEAR(Reestr!$I82))*12+MONTH(E$7)-MONTH(Reestr!$I82)+1-1)))*(Reestr!$E82-Reestr!$F82)/Reestr!$G82,2)),2))</f>
        <v/>
      </c>
      <c r="F84" s="13" t="str">
        <f aca="false">IF(OR(Reestr!$E82="",Reestr!$H82=""),"",ROUND(IF((MAX(0,MIN(Reestr!$G82,(YEAR(F$7)-YEAR(Reestr!$I82))*12+MONTH(F$7)-MONTH(Reestr!$I82)+1)))&gt;=Reestr!$G82,Reestr!$E82-Reestr!$F82,ROUND((MAX(0,MIN(Reestr!$G82,(YEAR(F$7)-YEAR(Reestr!$I82))*12+MONTH(F$7)-MONTH(Reestr!$I82)+1)))*(Reestr!$E82-Reestr!$F82)/Reestr!$G82,2))-IF((MAX(0,MIN(Reestr!$G82,(YEAR(F$7)-YEAR(Reestr!$I82))*12+MONTH(F$7)-MONTH(Reestr!$I82)+1-1)))&gt;=Reestr!$G82,Reestr!$E82-Reestr!$F82,ROUND((MAX(0,MIN(Reestr!$G82,(YEAR(F$7)-YEAR(Reestr!$I82))*12+MONTH(F$7)-MONTH(Reestr!$I82)+1-1)))*(Reestr!$E82-Reestr!$F82)/Reestr!$G82,2)),2))</f>
        <v/>
      </c>
      <c r="G84" s="13" t="str">
        <f aca="false">IF(OR(Reestr!$E82="",Reestr!$H82=""),"",ROUND(IF((MAX(0,MIN(Reestr!$G82,(YEAR(G$7)-YEAR(Reestr!$I82))*12+MONTH(G$7)-MONTH(Reestr!$I82)+1)))&gt;=Reestr!$G82,Reestr!$E82-Reestr!$F82,ROUND((MAX(0,MIN(Reestr!$G82,(YEAR(G$7)-YEAR(Reestr!$I82))*12+MONTH(G$7)-MONTH(Reestr!$I82)+1)))*(Reestr!$E82-Reestr!$F82)/Reestr!$G82,2))-IF((MAX(0,MIN(Reestr!$G82,(YEAR(G$7)-YEAR(Reestr!$I82))*12+MONTH(G$7)-MONTH(Reestr!$I82)+1-1)))&gt;=Reestr!$G82,Reestr!$E82-Reestr!$F82,ROUND((MAX(0,MIN(Reestr!$G82,(YEAR(G$7)-YEAR(Reestr!$I82))*12+MONTH(G$7)-MONTH(Reestr!$I82)+1-1)))*(Reestr!$E82-Reestr!$F82)/Reestr!$G82,2)),2))</f>
        <v/>
      </c>
      <c r="H84" s="13" t="str">
        <f aca="false">IF(OR(Reestr!$E82="",Reestr!$H82=""),"",ROUND(IF((MAX(0,MIN(Reestr!$G82,(YEAR(H$7)-YEAR(Reestr!$I82))*12+MONTH(H$7)-MONTH(Reestr!$I82)+1)))&gt;=Reestr!$G82,Reestr!$E82-Reestr!$F82,ROUND((MAX(0,MIN(Reestr!$G82,(YEAR(H$7)-YEAR(Reestr!$I82))*12+MONTH(H$7)-MONTH(Reestr!$I82)+1)))*(Reestr!$E82-Reestr!$F82)/Reestr!$G82,2))-IF((MAX(0,MIN(Reestr!$G82,(YEAR(H$7)-YEAR(Reestr!$I82))*12+MONTH(H$7)-MONTH(Reestr!$I82)+1-1)))&gt;=Reestr!$G82,Reestr!$E82-Reestr!$F82,ROUND((MAX(0,MIN(Reestr!$G82,(YEAR(H$7)-YEAR(Reestr!$I82))*12+MONTH(H$7)-MONTH(Reestr!$I82)+1-1)))*(Reestr!$E82-Reestr!$F82)/Reestr!$G82,2)),2))</f>
        <v/>
      </c>
      <c r="I84" s="13" t="str">
        <f aca="false">IF(OR(Reestr!$E82="",Reestr!$H82=""),"",ROUND(IF((MAX(0,MIN(Reestr!$G82,(YEAR(I$7)-YEAR(Reestr!$I82))*12+MONTH(I$7)-MONTH(Reestr!$I82)+1)))&gt;=Reestr!$G82,Reestr!$E82-Reestr!$F82,ROUND((MAX(0,MIN(Reestr!$G82,(YEAR(I$7)-YEAR(Reestr!$I82))*12+MONTH(I$7)-MONTH(Reestr!$I82)+1)))*(Reestr!$E82-Reestr!$F82)/Reestr!$G82,2))-IF((MAX(0,MIN(Reestr!$G82,(YEAR(I$7)-YEAR(Reestr!$I82))*12+MONTH(I$7)-MONTH(Reestr!$I82)+1-1)))&gt;=Reestr!$G82,Reestr!$E82-Reestr!$F82,ROUND((MAX(0,MIN(Reestr!$G82,(YEAR(I$7)-YEAR(Reestr!$I82))*12+MONTH(I$7)-MONTH(Reestr!$I82)+1-1)))*(Reestr!$E82-Reestr!$F82)/Reestr!$G82,2)),2))</f>
        <v/>
      </c>
      <c r="J84" s="13" t="str">
        <f aca="false">IF(OR(Reestr!$E82="",Reestr!$H82=""),"",ROUND(IF((MAX(0,MIN(Reestr!$G82,(YEAR(J$7)-YEAR(Reestr!$I82))*12+MONTH(J$7)-MONTH(Reestr!$I82)+1)))&gt;=Reestr!$G82,Reestr!$E82-Reestr!$F82,ROUND((MAX(0,MIN(Reestr!$G82,(YEAR(J$7)-YEAR(Reestr!$I82))*12+MONTH(J$7)-MONTH(Reestr!$I82)+1)))*(Reestr!$E82-Reestr!$F82)/Reestr!$G82,2))-IF((MAX(0,MIN(Reestr!$G82,(YEAR(J$7)-YEAR(Reestr!$I82))*12+MONTH(J$7)-MONTH(Reestr!$I82)+1-1)))&gt;=Reestr!$G82,Reestr!$E82-Reestr!$F82,ROUND((MAX(0,MIN(Reestr!$G82,(YEAR(J$7)-YEAR(Reestr!$I82))*12+MONTH(J$7)-MONTH(Reestr!$I82)+1-1)))*(Reestr!$E82-Reestr!$F82)/Reestr!$G82,2)),2))</f>
        <v/>
      </c>
      <c r="K84" s="13" t="str">
        <f aca="false">IF(OR(Reestr!$E82="",Reestr!$H82=""),"",ROUND(IF((MAX(0,MIN(Reestr!$G82,(YEAR(K$7)-YEAR(Reestr!$I82))*12+MONTH(K$7)-MONTH(Reestr!$I82)+1)))&gt;=Reestr!$G82,Reestr!$E82-Reestr!$F82,ROUND((MAX(0,MIN(Reestr!$G82,(YEAR(K$7)-YEAR(Reestr!$I82))*12+MONTH(K$7)-MONTH(Reestr!$I82)+1)))*(Reestr!$E82-Reestr!$F82)/Reestr!$G82,2))-IF((MAX(0,MIN(Reestr!$G82,(YEAR(K$7)-YEAR(Reestr!$I82))*12+MONTH(K$7)-MONTH(Reestr!$I82)+1-1)))&gt;=Reestr!$G82,Reestr!$E82-Reestr!$F82,ROUND((MAX(0,MIN(Reestr!$G82,(YEAR(K$7)-YEAR(Reestr!$I82))*12+MONTH(K$7)-MONTH(Reestr!$I82)+1-1)))*(Reestr!$E82-Reestr!$F82)/Reestr!$G82,2)),2))</f>
        <v/>
      </c>
      <c r="L84" s="13" t="str">
        <f aca="false">IF(OR(Reestr!$E82="",Reestr!$H82=""),"",ROUND(IF((MAX(0,MIN(Reestr!$G82,(YEAR(L$7)-YEAR(Reestr!$I82))*12+MONTH(L$7)-MONTH(Reestr!$I82)+1)))&gt;=Reestr!$G82,Reestr!$E82-Reestr!$F82,ROUND((MAX(0,MIN(Reestr!$G82,(YEAR(L$7)-YEAR(Reestr!$I82))*12+MONTH(L$7)-MONTH(Reestr!$I82)+1)))*(Reestr!$E82-Reestr!$F82)/Reestr!$G82,2))-IF((MAX(0,MIN(Reestr!$G82,(YEAR(L$7)-YEAR(Reestr!$I82))*12+MONTH(L$7)-MONTH(Reestr!$I82)+1-1)))&gt;=Reestr!$G82,Reestr!$E82-Reestr!$F82,ROUND((MAX(0,MIN(Reestr!$G82,(YEAR(L$7)-YEAR(Reestr!$I82))*12+MONTH(L$7)-MONTH(Reestr!$I82)+1-1)))*(Reestr!$E82-Reestr!$F82)/Reestr!$G82,2)),2))</f>
        <v/>
      </c>
      <c r="M84" s="13" t="str">
        <f aca="false">IF(OR(Reestr!$E82="",Reestr!$H82=""),"",ROUND(IF((MAX(0,MIN(Reestr!$G82,(YEAR(M$7)-YEAR(Reestr!$I82))*12+MONTH(M$7)-MONTH(Reestr!$I82)+1)))&gt;=Reestr!$G82,Reestr!$E82-Reestr!$F82,ROUND((MAX(0,MIN(Reestr!$G82,(YEAR(M$7)-YEAR(Reestr!$I82))*12+MONTH(M$7)-MONTH(Reestr!$I82)+1)))*(Reestr!$E82-Reestr!$F82)/Reestr!$G82,2))-IF((MAX(0,MIN(Reestr!$G82,(YEAR(M$7)-YEAR(Reestr!$I82))*12+MONTH(M$7)-MONTH(Reestr!$I82)+1-1)))&gt;=Reestr!$G82,Reestr!$E82-Reestr!$F82,ROUND((MAX(0,MIN(Reestr!$G82,(YEAR(M$7)-YEAR(Reestr!$I82))*12+MONTH(M$7)-MONTH(Reestr!$I82)+1-1)))*(Reestr!$E82-Reestr!$F82)/Reestr!$G82,2)),2))</f>
        <v/>
      </c>
      <c r="N84" s="13" t="str">
        <f aca="false">IF(OR(Reestr!$E82="",Reestr!$H82=""),"",ROUND(IF((MAX(0,MIN(Reestr!$G82,(YEAR(N$7)-YEAR(Reestr!$I82))*12+MONTH(N$7)-MONTH(Reestr!$I82)+1)))&gt;=Reestr!$G82,Reestr!$E82-Reestr!$F82,ROUND((MAX(0,MIN(Reestr!$G82,(YEAR(N$7)-YEAR(Reestr!$I82))*12+MONTH(N$7)-MONTH(Reestr!$I82)+1)))*(Reestr!$E82-Reestr!$F82)/Reestr!$G82,2))-IF((MAX(0,MIN(Reestr!$G82,(YEAR(N$7)-YEAR(Reestr!$I82))*12+MONTH(N$7)-MONTH(Reestr!$I82)+1-1)))&gt;=Reestr!$G82,Reestr!$E82-Reestr!$F82,ROUND((MAX(0,MIN(Reestr!$G82,(YEAR(N$7)-YEAR(Reestr!$I82))*12+MONTH(N$7)-MONTH(Reestr!$I82)+1-1)))*(Reestr!$E82-Reestr!$F82)/Reestr!$G82,2)),2))</f>
        <v/>
      </c>
      <c r="O84" s="29" t="str">
        <f aca="false">IF(B84="","",SUM(C84:N84))</f>
        <v/>
      </c>
    </row>
    <row r="85" customFormat="false" ht="15" hidden="false" customHeight="false" outlineLevel="0" collapsed="false">
      <c r="A85" s="23" t="str">
        <f aca="false">Reestr!A83</f>
        <v/>
      </c>
      <c r="B85" s="5" t="str">
        <f aca="false">IF(Reestr!B83="","",Reestr!B83)</f>
        <v/>
      </c>
      <c r="C85" s="13" t="str">
        <f aca="false">IF(OR(Reestr!$E83="",Reestr!$H83=""),"",ROUND(IF((MAX(0,MIN(Reestr!$G83,(YEAR(C$7)-YEAR(Reestr!$I83))*12+MONTH(C$7)-MONTH(Reestr!$I83)+1)))&gt;=Reestr!$G83,Reestr!$E83-Reestr!$F83,ROUND((MAX(0,MIN(Reestr!$G83,(YEAR(C$7)-YEAR(Reestr!$I83))*12+MONTH(C$7)-MONTH(Reestr!$I83)+1)))*(Reestr!$E83-Reestr!$F83)/Reestr!$G83,2))-IF((MAX(0,MIN(Reestr!$G83,(YEAR(C$7)-YEAR(Reestr!$I83))*12+MONTH(C$7)-MONTH(Reestr!$I83)+1-1)))&gt;=Reestr!$G83,Reestr!$E83-Reestr!$F83,ROUND((MAX(0,MIN(Reestr!$G83,(YEAR(C$7)-YEAR(Reestr!$I83))*12+MONTH(C$7)-MONTH(Reestr!$I83)+1-1)))*(Reestr!$E83-Reestr!$F83)/Reestr!$G83,2)),2))</f>
        <v/>
      </c>
      <c r="D85" s="13" t="str">
        <f aca="false">IF(OR(Reestr!$E83="",Reestr!$H83=""),"",ROUND(IF((MAX(0,MIN(Reestr!$G83,(YEAR(D$7)-YEAR(Reestr!$I83))*12+MONTH(D$7)-MONTH(Reestr!$I83)+1)))&gt;=Reestr!$G83,Reestr!$E83-Reestr!$F83,ROUND((MAX(0,MIN(Reestr!$G83,(YEAR(D$7)-YEAR(Reestr!$I83))*12+MONTH(D$7)-MONTH(Reestr!$I83)+1)))*(Reestr!$E83-Reestr!$F83)/Reestr!$G83,2))-IF((MAX(0,MIN(Reestr!$G83,(YEAR(D$7)-YEAR(Reestr!$I83))*12+MONTH(D$7)-MONTH(Reestr!$I83)+1-1)))&gt;=Reestr!$G83,Reestr!$E83-Reestr!$F83,ROUND((MAX(0,MIN(Reestr!$G83,(YEAR(D$7)-YEAR(Reestr!$I83))*12+MONTH(D$7)-MONTH(Reestr!$I83)+1-1)))*(Reestr!$E83-Reestr!$F83)/Reestr!$G83,2)),2))</f>
        <v/>
      </c>
      <c r="E85" s="13" t="str">
        <f aca="false">IF(OR(Reestr!$E83="",Reestr!$H83=""),"",ROUND(IF((MAX(0,MIN(Reestr!$G83,(YEAR(E$7)-YEAR(Reestr!$I83))*12+MONTH(E$7)-MONTH(Reestr!$I83)+1)))&gt;=Reestr!$G83,Reestr!$E83-Reestr!$F83,ROUND((MAX(0,MIN(Reestr!$G83,(YEAR(E$7)-YEAR(Reestr!$I83))*12+MONTH(E$7)-MONTH(Reestr!$I83)+1)))*(Reestr!$E83-Reestr!$F83)/Reestr!$G83,2))-IF((MAX(0,MIN(Reestr!$G83,(YEAR(E$7)-YEAR(Reestr!$I83))*12+MONTH(E$7)-MONTH(Reestr!$I83)+1-1)))&gt;=Reestr!$G83,Reestr!$E83-Reestr!$F83,ROUND((MAX(0,MIN(Reestr!$G83,(YEAR(E$7)-YEAR(Reestr!$I83))*12+MONTH(E$7)-MONTH(Reestr!$I83)+1-1)))*(Reestr!$E83-Reestr!$F83)/Reestr!$G83,2)),2))</f>
        <v/>
      </c>
      <c r="F85" s="13" t="str">
        <f aca="false">IF(OR(Reestr!$E83="",Reestr!$H83=""),"",ROUND(IF((MAX(0,MIN(Reestr!$G83,(YEAR(F$7)-YEAR(Reestr!$I83))*12+MONTH(F$7)-MONTH(Reestr!$I83)+1)))&gt;=Reestr!$G83,Reestr!$E83-Reestr!$F83,ROUND((MAX(0,MIN(Reestr!$G83,(YEAR(F$7)-YEAR(Reestr!$I83))*12+MONTH(F$7)-MONTH(Reestr!$I83)+1)))*(Reestr!$E83-Reestr!$F83)/Reestr!$G83,2))-IF((MAX(0,MIN(Reestr!$G83,(YEAR(F$7)-YEAR(Reestr!$I83))*12+MONTH(F$7)-MONTH(Reestr!$I83)+1-1)))&gt;=Reestr!$G83,Reestr!$E83-Reestr!$F83,ROUND((MAX(0,MIN(Reestr!$G83,(YEAR(F$7)-YEAR(Reestr!$I83))*12+MONTH(F$7)-MONTH(Reestr!$I83)+1-1)))*(Reestr!$E83-Reestr!$F83)/Reestr!$G83,2)),2))</f>
        <v/>
      </c>
      <c r="G85" s="13" t="str">
        <f aca="false">IF(OR(Reestr!$E83="",Reestr!$H83=""),"",ROUND(IF((MAX(0,MIN(Reestr!$G83,(YEAR(G$7)-YEAR(Reestr!$I83))*12+MONTH(G$7)-MONTH(Reestr!$I83)+1)))&gt;=Reestr!$G83,Reestr!$E83-Reestr!$F83,ROUND((MAX(0,MIN(Reestr!$G83,(YEAR(G$7)-YEAR(Reestr!$I83))*12+MONTH(G$7)-MONTH(Reestr!$I83)+1)))*(Reestr!$E83-Reestr!$F83)/Reestr!$G83,2))-IF((MAX(0,MIN(Reestr!$G83,(YEAR(G$7)-YEAR(Reestr!$I83))*12+MONTH(G$7)-MONTH(Reestr!$I83)+1-1)))&gt;=Reestr!$G83,Reestr!$E83-Reestr!$F83,ROUND((MAX(0,MIN(Reestr!$G83,(YEAR(G$7)-YEAR(Reestr!$I83))*12+MONTH(G$7)-MONTH(Reestr!$I83)+1-1)))*(Reestr!$E83-Reestr!$F83)/Reestr!$G83,2)),2))</f>
        <v/>
      </c>
      <c r="H85" s="13" t="str">
        <f aca="false">IF(OR(Reestr!$E83="",Reestr!$H83=""),"",ROUND(IF((MAX(0,MIN(Reestr!$G83,(YEAR(H$7)-YEAR(Reestr!$I83))*12+MONTH(H$7)-MONTH(Reestr!$I83)+1)))&gt;=Reestr!$G83,Reestr!$E83-Reestr!$F83,ROUND((MAX(0,MIN(Reestr!$G83,(YEAR(H$7)-YEAR(Reestr!$I83))*12+MONTH(H$7)-MONTH(Reestr!$I83)+1)))*(Reestr!$E83-Reestr!$F83)/Reestr!$G83,2))-IF((MAX(0,MIN(Reestr!$G83,(YEAR(H$7)-YEAR(Reestr!$I83))*12+MONTH(H$7)-MONTH(Reestr!$I83)+1-1)))&gt;=Reestr!$G83,Reestr!$E83-Reestr!$F83,ROUND((MAX(0,MIN(Reestr!$G83,(YEAR(H$7)-YEAR(Reestr!$I83))*12+MONTH(H$7)-MONTH(Reestr!$I83)+1-1)))*(Reestr!$E83-Reestr!$F83)/Reestr!$G83,2)),2))</f>
        <v/>
      </c>
      <c r="I85" s="13" t="str">
        <f aca="false">IF(OR(Reestr!$E83="",Reestr!$H83=""),"",ROUND(IF((MAX(0,MIN(Reestr!$G83,(YEAR(I$7)-YEAR(Reestr!$I83))*12+MONTH(I$7)-MONTH(Reestr!$I83)+1)))&gt;=Reestr!$G83,Reestr!$E83-Reestr!$F83,ROUND((MAX(0,MIN(Reestr!$G83,(YEAR(I$7)-YEAR(Reestr!$I83))*12+MONTH(I$7)-MONTH(Reestr!$I83)+1)))*(Reestr!$E83-Reestr!$F83)/Reestr!$G83,2))-IF((MAX(0,MIN(Reestr!$G83,(YEAR(I$7)-YEAR(Reestr!$I83))*12+MONTH(I$7)-MONTH(Reestr!$I83)+1-1)))&gt;=Reestr!$G83,Reestr!$E83-Reestr!$F83,ROUND((MAX(0,MIN(Reestr!$G83,(YEAR(I$7)-YEAR(Reestr!$I83))*12+MONTH(I$7)-MONTH(Reestr!$I83)+1-1)))*(Reestr!$E83-Reestr!$F83)/Reestr!$G83,2)),2))</f>
        <v/>
      </c>
      <c r="J85" s="13" t="str">
        <f aca="false">IF(OR(Reestr!$E83="",Reestr!$H83=""),"",ROUND(IF((MAX(0,MIN(Reestr!$G83,(YEAR(J$7)-YEAR(Reestr!$I83))*12+MONTH(J$7)-MONTH(Reestr!$I83)+1)))&gt;=Reestr!$G83,Reestr!$E83-Reestr!$F83,ROUND((MAX(0,MIN(Reestr!$G83,(YEAR(J$7)-YEAR(Reestr!$I83))*12+MONTH(J$7)-MONTH(Reestr!$I83)+1)))*(Reestr!$E83-Reestr!$F83)/Reestr!$G83,2))-IF((MAX(0,MIN(Reestr!$G83,(YEAR(J$7)-YEAR(Reestr!$I83))*12+MONTH(J$7)-MONTH(Reestr!$I83)+1-1)))&gt;=Reestr!$G83,Reestr!$E83-Reestr!$F83,ROUND((MAX(0,MIN(Reestr!$G83,(YEAR(J$7)-YEAR(Reestr!$I83))*12+MONTH(J$7)-MONTH(Reestr!$I83)+1-1)))*(Reestr!$E83-Reestr!$F83)/Reestr!$G83,2)),2))</f>
        <v/>
      </c>
      <c r="K85" s="13" t="str">
        <f aca="false">IF(OR(Reestr!$E83="",Reestr!$H83=""),"",ROUND(IF((MAX(0,MIN(Reestr!$G83,(YEAR(K$7)-YEAR(Reestr!$I83))*12+MONTH(K$7)-MONTH(Reestr!$I83)+1)))&gt;=Reestr!$G83,Reestr!$E83-Reestr!$F83,ROUND((MAX(0,MIN(Reestr!$G83,(YEAR(K$7)-YEAR(Reestr!$I83))*12+MONTH(K$7)-MONTH(Reestr!$I83)+1)))*(Reestr!$E83-Reestr!$F83)/Reestr!$G83,2))-IF((MAX(0,MIN(Reestr!$G83,(YEAR(K$7)-YEAR(Reestr!$I83))*12+MONTH(K$7)-MONTH(Reestr!$I83)+1-1)))&gt;=Reestr!$G83,Reestr!$E83-Reestr!$F83,ROUND((MAX(0,MIN(Reestr!$G83,(YEAR(K$7)-YEAR(Reestr!$I83))*12+MONTH(K$7)-MONTH(Reestr!$I83)+1-1)))*(Reestr!$E83-Reestr!$F83)/Reestr!$G83,2)),2))</f>
        <v/>
      </c>
      <c r="L85" s="13" t="str">
        <f aca="false">IF(OR(Reestr!$E83="",Reestr!$H83=""),"",ROUND(IF((MAX(0,MIN(Reestr!$G83,(YEAR(L$7)-YEAR(Reestr!$I83))*12+MONTH(L$7)-MONTH(Reestr!$I83)+1)))&gt;=Reestr!$G83,Reestr!$E83-Reestr!$F83,ROUND((MAX(0,MIN(Reestr!$G83,(YEAR(L$7)-YEAR(Reestr!$I83))*12+MONTH(L$7)-MONTH(Reestr!$I83)+1)))*(Reestr!$E83-Reestr!$F83)/Reestr!$G83,2))-IF((MAX(0,MIN(Reestr!$G83,(YEAR(L$7)-YEAR(Reestr!$I83))*12+MONTH(L$7)-MONTH(Reestr!$I83)+1-1)))&gt;=Reestr!$G83,Reestr!$E83-Reestr!$F83,ROUND((MAX(0,MIN(Reestr!$G83,(YEAR(L$7)-YEAR(Reestr!$I83))*12+MONTH(L$7)-MONTH(Reestr!$I83)+1-1)))*(Reestr!$E83-Reestr!$F83)/Reestr!$G83,2)),2))</f>
        <v/>
      </c>
      <c r="M85" s="13" t="str">
        <f aca="false">IF(OR(Reestr!$E83="",Reestr!$H83=""),"",ROUND(IF((MAX(0,MIN(Reestr!$G83,(YEAR(M$7)-YEAR(Reestr!$I83))*12+MONTH(M$7)-MONTH(Reestr!$I83)+1)))&gt;=Reestr!$G83,Reestr!$E83-Reestr!$F83,ROUND((MAX(0,MIN(Reestr!$G83,(YEAR(M$7)-YEAR(Reestr!$I83))*12+MONTH(M$7)-MONTH(Reestr!$I83)+1)))*(Reestr!$E83-Reestr!$F83)/Reestr!$G83,2))-IF((MAX(0,MIN(Reestr!$G83,(YEAR(M$7)-YEAR(Reestr!$I83))*12+MONTH(M$7)-MONTH(Reestr!$I83)+1-1)))&gt;=Reestr!$G83,Reestr!$E83-Reestr!$F83,ROUND((MAX(0,MIN(Reestr!$G83,(YEAR(M$7)-YEAR(Reestr!$I83))*12+MONTH(M$7)-MONTH(Reestr!$I83)+1-1)))*(Reestr!$E83-Reestr!$F83)/Reestr!$G83,2)),2))</f>
        <v/>
      </c>
      <c r="N85" s="13" t="str">
        <f aca="false">IF(OR(Reestr!$E83="",Reestr!$H83=""),"",ROUND(IF((MAX(0,MIN(Reestr!$G83,(YEAR(N$7)-YEAR(Reestr!$I83))*12+MONTH(N$7)-MONTH(Reestr!$I83)+1)))&gt;=Reestr!$G83,Reestr!$E83-Reestr!$F83,ROUND((MAX(0,MIN(Reestr!$G83,(YEAR(N$7)-YEAR(Reestr!$I83))*12+MONTH(N$7)-MONTH(Reestr!$I83)+1)))*(Reestr!$E83-Reestr!$F83)/Reestr!$G83,2))-IF((MAX(0,MIN(Reestr!$G83,(YEAR(N$7)-YEAR(Reestr!$I83))*12+MONTH(N$7)-MONTH(Reestr!$I83)+1-1)))&gt;=Reestr!$G83,Reestr!$E83-Reestr!$F83,ROUND((MAX(0,MIN(Reestr!$G83,(YEAR(N$7)-YEAR(Reestr!$I83))*12+MONTH(N$7)-MONTH(Reestr!$I83)+1-1)))*(Reestr!$E83-Reestr!$F83)/Reestr!$G83,2)),2))</f>
        <v/>
      </c>
      <c r="O85" s="29" t="str">
        <f aca="false">IF(B85="","",SUM(C85:N85))</f>
        <v/>
      </c>
    </row>
    <row r="86" customFormat="false" ht="15" hidden="false" customHeight="false" outlineLevel="0" collapsed="false">
      <c r="A86" s="23" t="str">
        <f aca="false">Reestr!A84</f>
        <v/>
      </c>
      <c r="B86" s="5" t="str">
        <f aca="false">IF(Reestr!B84="","",Reestr!B84)</f>
        <v/>
      </c>
      <c r="C86" s="13" t="str">
        <f aca="false">IF(OR(Reestr!$E84="",Reestr!$H84=""),"",ROUND(IF((MAX(0,MIN(Reestr!$G84,(YEAR(C$7)-YEAR(Reestr!$I84))*12+MONTH(C$7)-MONTH(Reestr!$I84)+1)))&gt;=Reestr!$G84,Reestr!$E84-Reestr!$F84,ROUND((MAX(0,MIN(Reestr!$G84,(YEAR(C$7)-YEAR(Reestr!$I84))*12+MONTH(C$7)-MONTH(Reestr!$I84)+1)))*(Reestr!$E84-Reestr!$F84)/Reestr!$G84,2))-IF((MAX(0,MIN(Reestr!$G84,(YEAR(C$7)-YEAR(Reestr!$I84))*12+MONTH(C$7)-MONTH(Reestr!$I84)+1-1)))&gt;=Reestr!$G84,Reestr!$E84-Reestr!$F84,ROUND((MAX(0,MIN(Reestr!$G84,(YEAR(C$7)-YEAR(Reestr!$I84))*12+MONTH(C$7)-MONTH(Reestr!$I84)+1-1)))*(Reestr!$E84-Reestr!$F84)/Reestr!$G84,2)),2))</f>
        <v/>
      </c>
      <c r="D86" s="13" t="str">
        <f aca="false">IF(OR(Reestr!$E84="",Reestr!$H84=""),"",ROUND(IF((MAX(0,MIN(Reestr!$G84,(YEAR(D$7)-YEAR(Reestr!$I84))*12+MONTH(D$7)-MONTH(Reestr!$I84)+1)))&gt;=Reestr!$G84,Reestr!$E84-Reestr!$F84,ROUND((MAX(0,MIN(Reestr!$G84,(YEAR(D$7)-YEAR(Reestr!$I84))*12+MONTH(D$7)-MONTH(Reestr!$I84)+1)))*(Reestr!$E84-Reestr!$F84)/Reestr!$G84,2))-IF((MAX(0,MIN(Reestr!$G84,(YEAR(D$7)-YEAR(Reestr!$I84))*12+MONTH(D$7)-MONTH(Reestr!$I84)+1-1)))&gt;=Reestr!$G84,Reestr!$E84-Reestr!$F84,ROUND((MAX(0,MIN(Reestr!$G84,(YEAR(D$7)-YEAR(Reestr!$I84))*12+MONTH(D$7)-MONTH(Reestr!$I84)+1-1)))*(Reestr!$E84-Reestr!$F84)/Reestr!$G84,2)),2))</f>
        <v/>
      </c>
      <c r="E86" s="13" t="str">
        <f aca="false">IF(OR(Reestr!$E84="",Reestr!$H84=""),"",ROUND(IF((MAX(0,MIN(Reestr!$G84,(YEAR(E$7)-YEAR(Reestr!$I84))*12+MONTH(E$7)-MONTH(Reestr!$I84)+1)))&gt;=Reestr!$G84,Reestr!$E84-Reestr!$F84,ROUND((MAX(0,MIN(Reestr!$G84,(YEAR(E$7)-YEAR(Reestr!$I84))*12+MONTH(E$7)-MONTH(Reestr!$I84)+1)))*(Reestr!$E84-Reestr!$F84)/Reestr!$G84,2))-IF((MAX(0,MIN(Reestr!$G84,(YEAR(E$7)-YEAR(Reestr!$I84))*12+MONTH(E$7)-MONTH(Reestr!$I84)+1-1)))&gt;=Reestr!$G84,Reestr!$E84-Reestr!$F84,ROUND((MAX(0,MIN(Reestr!$G84,(YEAR(E$7)-YEAR(Reestr!$I84))*12+MONTH(E$7)-MONTH(Reestr!$I84)+1-1)))*(Reestr!$E84-Reestr!$F84)/Reestr!$G84,2)),2))</f>
        <v/>
      </c>
      <c r="F86" s="13" t="str">
        <f aca="false">IF(OR(Reestr!$E84="",Reestr!$H84=""),"",ROUND(IF((MAX(0,MIN(Reestr!$G84,(YEAR(F$7)-YEAR(Reestr!$I84))*12+MONTH(F$7)-MONTH(Reestr!$I84)+1)))&gt;=Reestr!$G84,Reestr!$E84-Reestr!$F84,ROUND((MAX(0,MIN(Reestr!$G84,(YEAR(F$7)-YEAR(Reestr!$I84))*12+MONTH(F$7)-MONTH(Reestr!$I84)+1)))*(Reestr!$E84-Reestr!$F84)/Reestr!$G84,2))-IF((MAX(0,MIN(Reestr!$G84,(YEAR(F$7)-YEAR(Reestr!$I84))*12+MONTH(F$7)-MONTH(Reestr!$I84)+1-1)))&gt;=Reestr!$G84,Reestr!$E84-Reestr!$F84,ROUND((MAX(0,MIN(Reestr!$G84,(YEAR(F$7)-YEAR(Reestr!$I84))*12+MONTH(F$7)-MONTH(Reestr!$I84)+1-1)))*(Reestr!$E84-Reestr!$F84)/Reestr!$G84,2)),2))</f>
        <v/>
      </c>
      <c r="G86" s="13" t="str">
        <f aca="false">IF(OR(Reestr!$E84="",Reestr!$H84=""),"",ROUND(IF((MAX(0,MIN(Reestr!$G84,(YEAR(G$7)-YEAR(Reestr!$I84))*12+MONTH(G$7)-MONTH(Reestr!$I84)+1)))&gt;=Reestr!$G84,Reestr!$E84-Reestr!$F84,ROUND((MAX(0,MIN(Reestr!$G84,(YEAR(G$7)-YEAR(Reestr!$I84))*12+MONTH(G$7)-MONTH(Reestr!$I84)+1)))*(Reestr!$E84-Reestr!$F84)/Reestr!$G84,2))-IF((MAX(0,MIN(Reestr!$G84,(YEAR(G$7)-YEAR(Reestr!$I84))*12+MONTH(G$7)-MONTH(Reestr!$I84)+1-1)))&gt;=Reestr!$G84,Reestr!$E84-Reestr!$F84,ROUND((MAX(0,MIN(Reestr!$G84,(YEAR(G$7)-YEAR(Reestr!$I84))*12+MONTH(G$7)-MONTH(Reestr!$I84)+1-1)))*(Reestr!$E84-Reestr!$F84)/Reestr!$G84,2)),2))</f>
        <v/>
      </c>
      <c r="H86" s="13" t="str">
        <f aca="false">IF(OR(Reestr!$E84="",Reestr!$H84=""),"",ROUND(IF((MAX(0,MIN(Reestr!$G84,(YEAR(H$7)-YEAR(Reestr!$I84))*12+MONTH(H$7)-MONTH(Reestr!$I84)+1)))&gt;=Reestr!$G84,Reestr!$E84-Reestr!$F84,ROUND((MAX(0,MIN(Reestr!$G84,(YEAR(H$7)-YEAR(Reestr!$I84))*12+MONTH(H$7)-MONTH(Reestr!$I84)+1)))*(Reestr!$E84-Reestr!$F84)/Reestr!$G84,2))-IF((MAX(0,MIN(Reestr!$G84,(YEAR(H$7)-YEAR(Reestr!$I84))*12+MONTH(H$7)-MONTH(Reestr!$I84)+1-1)))&gt;=Reestr!$G84,Reestr!$E84-Reestr!$F84,ROUND((MAX(0,MIN(Reestr!$G84,(YEAR(H$7)-YEAR(Reestr!$I84))*12+MONTH(H$7)-MONTH(Reestr!$I84)+1-1)))*(Reestr!$E84-Reestr!$F84)/Reestr!$G84,2)),2))</f>
        <v/>
      </c>
      <c r="I86" s="13" t="str">
        <f aca="false">IF(OR(Reestr!$E84="",Reestr!$H84=""),"",ROUND(IF((MAX(0,MIN(Reestr!$G84,(YEAR(I$7)-YEAR(Reestr!$I84))*12+MONTH(I$7)-MONTH(Reestr!$I84)+1)))&gt;=Reestr!$G84,Reestr!$E84-Reestr!$F84,ROUND((MAX(0,MIN(Reestr!$G84,(YEAR(I$7)-YEAR(Reestr!$I84))*12+MONTH(I$7)-MONTH(Reestr!$I84)+1)))*(Reestr!$E84-Reestr!$F84)/Reestr!$G84,2))-IF((MAX(0,MIN(Reestr!$G84,(YEAR(I$7)-YEAR(Reestr!$I84))*12+MONTH(I$7)-MONTH(Reestr!$I84)+1-1)))&gt;=Reestr!$G84,Reestr!$E84-Reestr!$F84,ROUND((MAX(0,MIN(Reestr!$G84,(YEAR(I$7)-YEAR(Reestr!$I84))*12+MONTH(I$7)-MONTH(Reestr!$I84)+1-1)))*(Reestr!$E84-Reestr!$F84)/Reestr!$G84,2)),2))</f>
        <v/>
      </c>
      <c r="J86" s="13" t="str">
        <f aca="false">IF(OR(Reestr!$E84="",Reestr!$H84=""),"",ROUND(IF((MAX(0,MIN(Reestr!$G84,(YEAR(J$7)-YEAR(Reestr!$I84))*12+MONTH(J$7)-MONTH(Reestr!$I84)+1)))&gt;=Reestr!$G84,Reestr!$E84-Reestr!$F84,ROUND((MAX(0,MIN(Reestr!$G84,(YEAR(J$7)-YEAR(Reestr!$I84))*12+MONTH(J$7)-MONTH(Reestr!$I84)+1)))*(Reestr!$E84-Reestr!$F84)/Reestr!$G84,2))-IF((MAX(0,MIN(Reestr!$G84,(YEAR(J$7)-YEAR(Reestr!$I84))*12+MONTH(J$7)-MONTH(Reestr!$I84)+1-1)))&gt;=Reestr!$G84,Reestr!$E84-Reestr!$F84,ROUND((MAX(0,MIN(Reestr!$G84,(YEAR(J$7)-YEAR(Reestr!$I84))*12+MONTH(J$7)-MONTH(Reestr!$I84)+1-1)))*(Reestr!$E84-Reestr!$F84)/Reestr!$G84,2)),2))</f>
        <v/>
      </c>
      <c r="K86" s="13" t="str">
        <f aca="false">IF(OR(Reestr!$E84="",Reestr!$H84=""),"",ROUND(IF((MAX(0,MIN(Reestr!$G84,(YEAR(K$7)-YEAR(Reestr!$I84))*12+MONTH(K$7)-MONTH(Reestr!$I84)+1)))&gt;=Reestr!$G84,Reestr!$E84-Reestr!$F84,ROUND((MAX(0,MIN(Reestr!$G84,(YEAR(K$7)-YEAR(Reestr!$I84))*12+MONTH(K$7)-MONTH(Reestr!$I84)+1)))*(Reestr!$E84-Reestr!$F84)/Reestr!$G84,2))-IF((MAX(0,MIN(Reestr!$G84,(YEAR(K$7)-YEAR(Reestr!$I84))*12+MONTH(K$7)-MONTH(Reestr!$I84)+1-1)))&gt;=Reestr!$G84,Reestr!$E84-Reestr!$F84,ROUND((MAX(0,MIN(Reestr!$G84,(YEAR(K$7)-YEAR(Reestr!$I84))*12+MONTH(K$7)-MONTH(Reestr!$I84)+1-1)))*(Reestr!$E84-Reestr!$F84)/Reestr!$G84,2)),2))</f>
        <v/>
      </c>
      <c r="L86" s="13" t="str">
        <f aca="false">IF(OR(Reestr!$E84="",Reestr!$H84=""),"",ROUND(IF((MAX(0,MIN(Reestr!$G84,(YEAR(L$7)-YEAR(Reestr!$I84))*12+MONTH(L$7)-MONTH(Reestr!$I84)+1)))&gt;=Reestr!$G84,Reestr!$E84-Reestr!$F84,ROUND((MAX(0,MIN(Reestr!$G84,(YEAR(L$7)-YEAR(Reestr!$I84))*12+MONTH(L$7)-MONTH(Reestr!$I84)+1)))*(Reestr!$E84-Reestr!$F84)/Reestr!$G84,2))-IF((MAX(0,MIN(Reestr!$G84,(YEAR(L$7)-YEAR(Reestr!$I84))*12+MONTH(L$7)-MONTH(Reestr!$I84)+1-1)))&gt;=Reestr!$G84,Reestr!$E84-Reestr!$F84,ROUND((MAX(0,MIN(Reestr!$G84,(YEAR(L$7)-YEAR(Reestr!$I84))*12+MONTH(L$7)-MONTH(Reestr!$I84)+1-1)))*(Reestr!$E84-Reestr!$F84)/Reestr!$G84,2)),2))</f>
        <v/>
      </c>
      <c r="M86" s="13" t="str">
        <f aca="false">IF(OR(Reestr!$E84="",Reestr!$H84=""),"",ROUND(IF((MAX(0,MIN(Reestr!$G84,(YEAR(M$7)-YEAR(Reestr!$I84))*12+MONTH(M$7)-MONTH(Reestr!$I84)+1)))&gt;=Reestr!$G84,Reestr!$E84-Reestr!$F84,ROUND((MAX(0,MIN(Reestr!$G84,(YEAR(M$7)-YEAR(Reestr!$I84))*12+MONTH(M$7)-MONTH(Reestr!$I84)+1)))*(Reestr!$E84-Reestr!$F84)/Reestr!$G84,2))-IF((MAX(0,MIN(Reestr!$G84,(YEAR(M$7)-YEAR(Reestr!$I84))*12+MONTH(M$7)-MONTH(Reestr!$I84)+1-1)))&gt;=Reestr!$G84,Reestr!$E84-Reestr!$F84,ROUND((MAX(0,MIN(Reestr!$G84,(YEAR(M$7)-YEAR(Reestr!$I84))*12+MONTH(M$7)-MONTH(Reestr!$I84)+1-1)))*(Reestr!$E84-Reestr!$F84)/Reestr!$G84,2)),2))</f>
        <v/>
      </c>
      <c r="N86" s="13" t="str">
        <f aca="false">IF(OR(Reestr!$E84="",Reestr!$H84=""),"",ROUND(IF((MAX(0,MIN(Reestr!$G84,(YEAR(N$7)-YEAR(Reestr!$I84))*12+MONTH(N$7)-MONTH(Reestr!$I84)+1)))&gt;=Reestr!$G84,Reestr!$E84-Reestr!$F84,ROUND((MAX(0,MIN(Reestr!$G84,(YEAR(N$7)-YEAR(Reestr!$I84))*12+MONTH(N$7)-MONTH(Reestr!$I84)+1)))*(Reestr!$E84-Reestr!$F84)/Reestr!$G84,2))-IF((MAX(0,MIN(Reestr!$G84,(YEAR(N$7)-YEAR(Reestr!$I84))*12+MONTH(N$7)-MONTH(Reestr!$I84)+1-1)))&gt;=Reestr!$G84,Reestr!$E84-Reestr!$F84,ROUND((MAX(0,MIN(Reestr!$G84,(YEAR(N$7)-YEAR(Reestr!$I84))*12+MONTH(N$7)-MONTH(Reestr!$I84)+1-1)))*(Reestr!$E84-Reestr!$F84)/Reestr!$G84,2)),2))</f>
        <v/>
      </c>
      <c r="O86" s="29" t="str">
        <f aca="false">IF(B86="","",SUM(C86:N86))</f>
        <v/>
      </c>
    </row>
    <row r="87" customFormat="false" ht="15" hidden="false" customHeight="false" outlineLevel="0" collapsed="false">
      <c r="A87" s="23" t="str">
        <f aca="false">Reestr!A85</f>
        <v/>
      </c>
      <c r="B87" s="5" t="str">
        <f aca="false">IF(Reestr!B85="","",Reestr!B85)</f>
        <v/>
      </c>
      <c r="C87" s="13" t="str">
        <f aca="false">IF(OR(Reestr!$E85="",Reestr!$H85=""),"",ROUND(IF((MAX(0,MIN(Reestr!$G85,(YEAR(C$7)-YEAR(Reestr!$I85))*12+MONTH(C$7)-MONTH(Reestr!$I85)+1)))&gt;=Reestr!$G85,Reestr!$E85-Reestr!$F85,ROUND((MAX(0,MIN(Reestr!$G85,(YEAR(C$7)-YEAR(Reestr!$I85))*12+MONTH(C$7)-MONTH(Reestr!$I85)+1)))*(Reestr!$E85-Reestr!$F85)/Reestr!$G85,2))-IF((MAX(0,MIN(Reestr!$G85,(YEAR(C$7)-YEAR(Reestr!$I85))*12+MONTH(C$7)-MONTH(Reestr!$I85)+1-1)))&gt;=Reestr!$G85,Reestr!$E85-Reestr!$F85,ROUND((MAX(0,MIN(Reestr!$G85,(YEAR(C$7)-YEAR(Reestr!$I85))*12+MONTH(C$7)-MONTH(Reestr!$I85)+1-1)))*(Reestr!$E85-Reestr!$F85)/Reestr!$G85,2)),2))</f>
        <v/>
      </c>
      <c r="D87" s="13" t="str">
        <f aca="false">IF(OR(Reestr!$E85="",Reestr!$H85=""),"",ROUND(IF((MAX(0,MIN(Reestr!$G85,(YEAR(D$7)-YEAR(Reestr!$I85))*12+MONTH(D$7)-MONTH(Reestr!$I85)+1)))&gt;=Reestr!$G85,Reestr!$E85-Reestr!$F85,ROUND((MAX(0,MIN(Reestr!$G85,(YEAR(D$7)-YEAR(Reestr!$I85))*12+MONTH(D$7)-MONTH(Reestr!$I85)+1)))*(Reestr!$E85-Reestr!$F85)/Reestr!$G85,2))-IF((MAX(0,MIN(Reestr!$G85,(YEAR(D$7)-YEAR(Reestr!$I85))*12+MONTH(D$7)-MONTH(Reestr!$I85)+1-1)))&gt;=Reestr!$G85,Reestr!$E85-Reestr!$F85,ROUND((MAX(0,MIN(Reestr!$G85,(YEAR(D$7)-YEAR(Reestr!$I85))*12+MONTH(D$7)-MONTH(Reestr!$I85)+1-1)))*(Reestr!$E85-Reestr!$F85)/Reestr!$G85,2)),2))</f>
        <v/>
      </c>
      <c r="E87" s="13" t="str">
        <f aca="false">IF(OR(Reestr!$E85="",Reestr!$H85=""),"",ROUND(IF((MAX(0,MIN(Reestr!$G85,(YEAR(E$7)-YEAR(Reestr!$I85))*12+MONTH(E$7)-MONTH(Reestr!$I85)+1)))&gt;=Reestr!$G85,Reestr!$E85-Reestr!$F85,ROUND((MAX(0,MIN(Reestr!$G85,(YEAR(E$7)-YEAR(Reestr!$I85))*12+MONTH(E$7)-MONTH(Reestr!$I85)+1)))*(Reestr!$E85-Reestr!$F85)/Reestr!$G85,2))-IF((MAX(0,MIN(Reestr!$G85,(YEAR(E$7)-YEAR(Reestr!$I85))*12+MONTH(E$7)-MONTH(Reestr!$I85)+1-1)))&gt;=Reestr!$G85,Reestr!$E85-Reestr!$F85,ROUND((MAX(0,MIN(Reestr!$G85,(YEAR(E$7)-YEAR(Reestr!$I85))*12+MONTH(E$7)-MONTH(Reestr!$I85)+1-1)))*(Reestr!$E85-Reestr!$F85)/Reestr!$G85,2)),2))</f>
        <v/>
      </c>
      <c r="F87" s="13" t="str">
        <f aca="false">IF(OR(Reestr!$E85="",Reestr!$H85=""),"",ROUND(IF((MAX(0,MIN(Reestr!$G85,(YEAR(F$7)-YEAR(Reestr!$I85))*12+MONTH(F$7)-MONTH(Reestr!$I85)+1)))&gt;=Reestr!$G85,Reestr!$E85-Reestr!$F85,ROUND((MAX(0,MIN(Reestr!$G85,(YEAR(F$7)-YEAR(Reestr!$I85))*12+MONTH(F$7)-MONTH(Reestr!$I85)+1)))*(Reestr!$E85-Reestr!$F85)/Reestr!$G85,2))-IF((MAX(0,MIN(Reestr!$G85,(YEAR(F$7)-YEAR(Reestr!$I85))*12+MONTH(F$7)-MONTH(Reestr!$I85)+1-1)))&gt;=Reestr!$G85,Reestr!$E85-Reestr!$F85,ROUND((MAX(0,MIN(Reestr!$G85,(YEAR(F$7)-YEAR(Reestr!$I85))*12+MONTH(F$7)-MONTH(Reestr!$I85)+1-1)))*(Reestr!$E85-Reestr!$F85)/Reestr!$G85,2)),2))</f>
        <v/>
      </c>
      <c r="G87" s="13" t="str">
        <f aca="false">IF(OR(Reestr!$E85="",Reestr!$H85=""),"",ROUND(IF((MAX(0,MIN(Reestr!$G85,(YEAR(G$7)-YEAR(Reestr!$I85))*12+MONTH(G$7)-MONTH(Reestr!$I85)+1)))&gt;=Reestr!$G85,Reestr!$E85-Reestr!$F85,ROUND((MAX(0,MIN(Reestr!$G85,(YEAR(G$7)-YEAR(Reestr!$I85))*12+MONTH(G$7)-MONTH(Reestr!$I85)+1)))*(Reestr!$E85-Reestr!$F85)/Reestr!$G85,2))-IF((MAX(0,MIN(Reestr!$G85,(YEAR(G$7)-YEAR(Reestr!$I85))*12+MONTH(G$7)-MONTH(Reestr!$I85)+1-1)))&gt;=Reestr!$G85,Reestr!$E85-Reestr!$F85,ROUND((MAX(0,MIN(Reestr!$G85,(YEAR(G$7)-YEAR(Reestr!$I85))*12+MONTH(G$7)-MONTH(Reestr!$I85)+1-1)))*(Reestr!$E85-Reestr!$F85)/Reestr!$G85,2)),2))</f>
        <v/>
      </c>
      <c r="H87" s="13" t="str">
        <f aca="false">IF(OR(Reestr!$E85="",Reestr!$H85=""),"",ROUND(IF((MAX(0,MIN(Reestr!$G85,(YEAR(H$7)-YEAR(Reestr!$I85))*12+MONTH(H$7)-MONTH(Reestr!$I85)+1)))&gt;=Reestr!$G85,Reestr!$E85-Reestr!$F85,ROUND((MAX(0,MIN(Reestr!$G85,(YEAR(H$7)-YEAR(Reestr!$I85))*12+MONTH(H$7)-MONTH(Reestr!$I85)+1)))*(Reestr!$E85-Reestr!$F85)/Reestr!$G85,2))-IF((MAX(0,MIN(Reestr!$G85,(YEAR(H$7)-YEAR(Reestr!$I85))*12+MONTH(H$7)-MONTH(Reestr!$I85)+1-1)))&gt;=Reestr!$G85,Reestr!$E85-Reestr!$F85,ROUND((MAX(0,MIN(Reestr!$G85,(YEAR(H$7)-YEAR(Reestr!$I85))*12+MONTH(H$7)-MONTH(Reestr!$I85)+1-1)))*(Reestr!$E85-Reestr!$F85)/Reestr!$G85,2)),2))</f>
        <v/>
      </c>
      <c r="I87" s="13" t="str">
        <f aca="false">IF(OR(Reestr!$E85="",Reestr!$H85=""),"",ROUND(IF((MAX(0,MIN(Reestr!$G85,(YEAR(I$7)-YEAR(Reestr!$I85))*12+MONTH(I$7)-MONTH(Reestr!$I85)+1)))&gt;=Reestr!$G85,Reestr!$E85-Reestr!$F85,ROUND((MAX(0,MIN(Reestr!$G85,(YEAR(I$7)-YEAR(Reestr!$I85))*12+MONTH(I$7)-MONTH(Reestr!$I85)+1)))*(Reestr!$E85-Reestr!$F85)/Reestr!$G85,2))-IF((MAX(0,MIN(Reestr!$G85,(YEAR(I$7)-YEAR(Reestr!$I85))*12+MONTH(I$7)-MONTH(Reestr!$I85)+1-1)))&gt;=Reestr!$G85,Reestr!$E85-Reestr!$F85,ROUND((MAX(0,MIN(Reestr!$G85,(YEAR(I$7)-YEAR(Reestr!$I85))*12+MONTH(I$7)-MONTH(Reestr!$I85)+1-1)))*(Reestr!$E85-Reestr!$F85)/Reestr!$G85,2)),2))</f>
        <v/>
      </c>
      <c r="J87" s="13" t="str">
        <f aca="false">IF(OR(Reestr!$E85="",Reestr!$H85=""),"",ROUND(IF((MAX(0,MIN(Reestr!$G85,(YEAR(J$7)-YEAR(Reestr!$I85))*12+MONTH(J$7)-MONTH(Reestr!$I85)+1)))&gt;=Reestr!$G85,Reestr!$E85-Reestr!$F85,ROUND((MAX(0,MIN(Reestr!$G85,(YEAR(J$7)-YEAR(Reestr!$I85))*12+MONTH(J$7)-MONTH(Reestr!$I85)+1)))*(Reestr!$E85-Reestr!$F85)/Reestr!$G85,2))-IF((MAX(0,MIN(Reestr!$G85,(YEAR(J$7)-YEAR(Reestr!$I85))*12+MONTH(J$7)-MONTH(Reestr!$I85)+1-1)))&gt;=Reestr!$G85,Reestr!$E85-Reestr!$F85,ROUND((MAX(0,MIN(Reestr!$G85,(YEAR(J$7)-YEAR(Reestr!$I85))*12+MONTH(J$7)-MONTH(Reestr!$I85)+1-1)))*(Reestr!$E85-Reestr!$F85)/Reestr!$G85,2)),2))</f>
        <v/>
      </c>
      <c r="K87" s="13" t="str">
        <f aca="false">IF(OR(Reestr!$E85="",Reestr!$H85=""),"",ROUND(IF((MAX(0,MIN(Reestr!$G85,(YEAR(K$7)-YEAR(Reestr!$I85))*12+MONTH(K$7)-MONTH(Reestr!$I85)+1)))&gt;=Reestr!$G85,Reestr!$E85-Reestr!$F85,ROUND((MAX(0,MIN(Reestr!$G85,(YEAR(K$7)-YEAR(Reestr!$I85))*12+MONTH(K$7)-MONTH(Reestr!$I85)+1)))*(Reestr!$E85-Reestr!$F85)/Reestr!$G85,2))-IF((MAX(0,MIN(Reestr!$G85,(YEAR(K$7)-YEAR(Reestr!$I85))*12+MONTH(K$7)-MONTH(Reestr!$I85)+1-1)))&gt;=Reestr!$G85,Reestr!$E85-Reestr!$F85,ROUND((MAX(0,MIN(Reestr!$G85,(YEAR(K$7)-YEAR(Reestr!$I85))*12+MONTH(K$7)-MONTH(Reestr!$I85)+1-1)))*(Reestr!$E85-Reestr!$F85)/Reestr!$G85,2)),2))</f>
        <v/>
      </c>
      <c r="L87" s="13" t="str">
        <f aca="false">IF(OR(Reestr!$E85="",Reestr!$H85=""),"",ROUND(IF((MAX(0,MIN(Reestr!$G85,(YEAR(L$7)-YEAR(Reestr!$I85))*12+MONTH(L$7)-MONTH(Reestr!$I85)+1)))&gt;=Reestr!$G85,Reestr!$E85-Reestr!$F85,ROUND((MAX(0,MIN(Reestr!$G85,(YEAR(L$7)-YEAR(Reestr!$I85))*12+MONTH(L$7)-MONTH(Reestr!$I85)+1)))*(Reestr!$E85-Reestr!$F85)/Reestr!$G85,2))-IF((MAX(0,MIN(Reestr!$G85,(YEAR(L$7)-YEAR(Reestr!$I85))*12+MONTH(L$7)-MONTH(Reestr!$I85)+1-1)))&gt;=Reestr!$G85,Reestr!$E85-Reestr!$F85,ROUND((MAX(0,MIN(Reestr!$G85,(YEAR(L$7)-YEAR(Reestr!$I85))*12+MONTH(L$7)-MONTH(Reestr!$I85)+1-1)))*(Reestr!$E85-Reestr!$F85)/Reestr!$G85,2)),2))</f>
        <v/>
      </c>
      <c r="M87" s="13" t="str">
        <f aca="false">IF(OR(Reestr!$E85="",Reestr!$H85=""),"",ROUND(IF((MAX(0,MIN(Reestr!$G85,(YEAR(M$7)-YEAR(Reestr!$I85))*12+MONTH(M$7)-MONTH(Reestr!$I85)+1)))&gt;=Reestr!$G85,Reestr!$E85-Reestr!$F85,ROUND((MAX(0,MIN(Reestr!$G85,(YEAR(M$7)-YEAR(Reestr!$I85))*12+MONTH(M$7)-MONTH(Reestr!$I85)+1)))*(Reestr!$E85-Reestr!$F85)/Reestr!$G85,2))-IF((MAX(0,MIN(Reestr!$G85,(YEAR(M$7)-YEAR(Reestr!$I85))*12+MONTH(M$7)-MONTH(Reestr!$I85)+1-1)))&gt;=Reestr!$G85,Reestr!$E85-Reestr!$F85,ROUND((MAX(0,MIN(Reestr!$G85,(YEAR(M$7)-YEAR(Reestr!$I85))*12+MONTH(M$7)-MONTH(Reestr!$I85)+1-1)))*(Reestr!$E85-Reestr!$F85)/Reestr!$G85,2)),2))</f>
        <v/>
      </c>
      <c r="N87" s="13" t="str">
        <f aca="false">IF(OR(Reestr!$E85="",Reestr!$H85=""),"",ROUND(IF((MAX(0,MIN(Reestr!$G85,(YEAR(N$7)-YEAR(Reestr!$I85))*12+MONTH(N$7)-MONTH(Reestr!$I85)+1)))&gt;=Reestr!$G85,Reestr!$E85-Reestr!$F85,ROUND((MAX(0,MIN(Reestr!$G85,(YEAR(N$7)-YEAR(Reestr!$I85))*12+MONTH(N$7)-MONTH(Reestr!$I85)+1)))*(Reestr!$E85-Reestr!$F85)/Reestr!$G85,2))-IF((MAX(0,MIN(Reestr!$G85,(YEAR(N$7)-YEAR(Reestr!$I85))*12+MONTH(N$7)-MONTH(Reestr!$I85)+1-1)))&gt;=Reestr!$G85,Reestr!$E85-Reestr!$F85,ROUND((MAX(0,MIN(Reestr!$G85,(YEAR(N$7)-YEAR(Reestr!$I85))*12+MONTH(N$7)-MONTH(Reestr!$I85)+1-1)))*(Reestr!$E85-Reestr!$F85)/Reestr!$G85,2)),2))</f>
        <v/>
      </c>
      <c r="O87" s="29" t="str">
        <f aca="false">IF(B87="","",SUM(C87:N87))</f>
        <v/>
      </c>
    </row>
    <row r="88" customFormat="false" ht="15" hidden="false" customHeight="false" outlineLevel="0" collapsed="false">
      <c r="A88" s="23" t="str">
        <f aca="false">Reestr!A86</f>
        <v/>
      </c>
      <c r="B88" s="5" t="str">
        <f aca="false">IF(Reestr!B86="","",Reestr!B86)</f>
        <v/>
      </c>
      <c r="C88" s="13" t="str">
        <f aca="false">IF(OR(Reestr!$E86="",Reestr!$H86=""),"",ROUND(IF((MAX(0,MIN(Reestr!$G86,(YEAR(C$7)-YEAR(Reestr!$I86))*12+MONTH(C$7)-MONTH(Reestr!$I86)+1)))&gt;=Reestr!$G86,Reestr!$E86-Reestr!$F86,ROUND((MAX(0,MIN(Reestr!$G86,(YEAR(C$7)-YEAR(Reestr!$I86))*12+MONTH(C$7)-MONTH(Reestr!$I86)+1)))*(Reestr!$E86-Reestr!$F86)/Reestr!$G86,2))-IF((MAX(0,MIN(Reestr!$G86,(YEAR(C$7)-YEAR(Reestr!$I86))*12+MONTH(C$7)-MONTH(Reestr!$I86)+1-1)))&gt;=Reestr!$G86,Reestr!$E86-Reestr!$F86,ROUND((MAX(0,MIN(Reestr!$G86,(YEAR(C$7)-YEAR(Reestr!$I86))*12+MONTH(C$7)-MONTH(Reestr!$I86)+1-1)))*(Reestr!$E86-Reestr!$F86)/Reestr!$G86,2)),2))</f>
        <v/>
      </c>
      <c r="D88" s="13" t="str">
        <f aca="false">IF(OR(Reestr!$E86="",Reestr!$H86=""),"",ROUND(IF((MAX(0,MIN(Reestr!$G86,(YEAR(D$7)-YEAR(Reestr!$I86))*12+MONTH(D$7)-MONTH(Reestr!$I86)+1)))&gt;=Reestr!$G86,Reestr!$E86-Reestr!$F86,ROUND((MAX(0,MIN(Reestr!$G86,(YEAR(D$7)-YEAR(Reestr!$I86))*12+MONTH(D$7)-MONTH(Reestr!$I86)+1)))*(Reestr!$E86-Reestr!$F86)/Reestr!$G86,2))-IF((MAX(0,MIN(Reestr!$G86,(YEAR(D$7)-YEAR(Reestr!$I86))*12+MONTH(D$7)-MONTH(Reestr!$I86)+1-1)))&gt;=Reestr!$G86,Reestr!$E86-Reestr!$F86,ROUND((MAX(0,MIN(Reestr!$G86,(YEAR(D$7)-YEAR(Reestr!$I86))*12+MONTH(D$7)-MONTH(Reestr!$I86)+1-1)))*(Reestr!$E86-Reestr!$F86)/Reestr!$G86,2)),2))</f>
        <v/>
      </c>
      <c r="E88" s="13" t="str">
        <f aca="false">IF(OR(Reestr!$E86="",Reestr!$H86=""),"",ROUND(IF((MAX(0,MIN(Reestr!$G86,(YEAR(E$7)-YEAR(Reestr!$I86))*12+MONTH(E$7)-MONTH(Reestr!$I86)+1)))&gt;=Reestr!$G86,Reestr!$E86-Reestr!$F86,ROUND((MAX(0,MIN(Reestr!$G86,(YEAR(E$7)-YEAR(Reestr!$I86))*12+MONTH(E$7)-MONTH(Reestr!$I86)+1)))*(Reestr!$E86-Reestr!$F86)/Reestr!$G86,2))-IF((MAX(0,MIN(Reestr!$G86,(YEAR(E$7)-YEAR(Reestr!$I86))*12+MONTH(E$7)-MONTH(Reestr!$I86)+1-1)))&gt;=Reestr!$G86,Reestr!$E86-Reestr!$F86,ROUND((MAX(0,MIN(Reestr!$G86,(YEAR(E$7)-YEAR(Reestr!$I86))*12+MONTH(E$7)-MONTH(Reestr!$I86)+1-1)))*(Reestr!$E86-Reestr!$F86)/Reestr!$G86,2)),2))</f>
        <v/>
      </c>
      <c r="F88" s="13" t="str">
        <f aca="false">IF(OR(Reestr!$E86="",Reestr!$H86=""),"",ROUND(IF((MAX(0,MIN(Reestr!$G86,(YEAR(F$7)-YEAR(Reestr!$I86))*12+MONTH(F$7)-MONTH(Reestr!$I86)+1)))&gt;=Reestr!$G86,Reestr!$E86-Reestr!$F86,ROUND((MAX(0,MIN(Reestr!$G86,(YEAR(F$7)-YEAR(Reestr!$I86))*12+MONTH(F$7)-MONTH(Reestr!$I86)+1)))*(Reestr!$E86-Reestr!$F86)/Reestr!$G86,2))-IF((MAX(0,MIN(Reestr!$G86,(YEAR(F$7)-YEAR(Reestr!$I86))*12+MONTH(F$7)-MONTH(Reestr!$I86)+1-1)))&gt;=Reestr!$G86,Reestr!$E86-Reestr!$F86,ROUND((MAX(0,MIN(Reestr!$G86,(YEAR(F$7)-YEAR(Reestr!$I86))*12+MONTH(F$7)-MONTH(Reestr!$I86)+1-1)))*(Reestr!$E86-Reestr!$F86)/Reestr!$G86,2)),2))</f>
        <v/>
      </c>
      <c r="G88" s="13" t="str">
        <f aca="false">IF(OR(Reestr!$E86="",Reestr!$H86=""),"",ROUND(IF((MAX(0,MIN(Reestr!$G86,(YEAR(G$7)-YEAR(Reestr!$I86))*12+MONTH(G$7)-MONTH(Reestr!$I86)+1)))&gt;=Reestr!$G86,Reestr!$E86-Reestr!$F86,ROUND((MAX(0,MIN(Reestr!$G86,(YEAR(G$7)-YEAR(Reestr!$I86))*12+MONTH(G$7)-MONTH(Reestr!$I86)+1)))*(Reestr!$E86-Reestr!$F86)/Reestr!$G86,2))-IF((MAX(0,MIN(Reestr!$G86,(YEAR(G$7)-YEAR(Reestr!$I86))*12+MONTH(G$7)-MONTH(Reestr!$I86)+1-1)))&gt;=Reestr!$G86,Reestr!$E86-Reestr!$F86,ROUND((MAX(0,MIN(Reestr!$G86,(YEAR(G$7)-YEAR(Reestr!$I86))*12+MONTH(G$7)-MONTH(Reestr!$I86)+1-1)))*(Reestr!$E86-Reestr!$F86)/Reestr!$G86,2)),2))</f>
        <v/>
      </c>
      <c r="H88" s="13" t="str">
        <f aca="false">IF(OR(Reestr!$E86="",Reestr!$H86=""),"",ROUND(IF((MAX(0,MIN(Reestr!$G86,(YEAR(H$7)-YEAR(Reestr!$I86))*12+MONTH(H$7)-MONTH(Reestr!$I86)+1)))&gt;=Reestr!$G86,Reestr!$E86-Reestr!$F86,ROUND((MAX(0,MIN(Reestr!$G86,(YEAR(H$7)-YEAR(Reestr!$I86))*12+MONTH(H$7)-MONTH(Reestr!$I86)+1)))*(Reestr!$E86-Reestr!$F86)/Reestr!$G86,2))-IF((MAX(0,MIN(Reestr!$G86,(YEAR(H$7)-YEAR(Reestr!$I86))*12+MONTH(H$7)-MONTH(Reestr!$I86)+1-1)))&gt;=Reestr!$G86,Reestr!$E86-Reestr!$F86,ROUND((MAX(0,MIN(Reestr!$G86,(YEAR(H$7)-YEAR(Reestr!$I86))*12+MONTH(H$7)-MONTH(Reestr!$I86)+1-1)))*(Reestr!$E86-Reestr!$F86)/Reestr!$G86,2)),2))</f>
        <v/>
      </c>
      <c r="I88" s="13" t="str">
        <f aca="false">IF(OR(Reestr!$E86="",Reestr!$H86=""),"",ROUND(IF((MAX(0,MIN(Reestr!$G86,(YEAR(I$7)-YEAR(Reestr!$I86))*12+MONTH(I$7)-MONTH(Reestr!$I86)+1)))&gt;=Reestr!$G86,Reestr!$E86-Reestr!$F86,ROUND((MAX(0,MIN(Reestr!$G86,(YEAR(I$7)-YEAR(Reestr!$I86))*12+MONTH(I$7)-MONTH(Reestr!$I86)+1)))*(Reestr!$E86-Reestr!$F86)/Reestr!$G86,2))-IF((MAX(0,MIN(Reestr!$G86,(YEAR(I$7)-YEAR(Reestr!$I86))*12+MONTH(I$7)-MONTH(Reestr!$I86)+1-1)))&gt;=Reestr!$G86,Reestr!$E86-Reestr!$F86,ROUND((MAX(0,MIN(Reestr!$G86,(YEAR(I$7)-YEAR(Reestr!$I86))*12+MONTH(I$7)-MONTH(Reestr!$I86)+1-1)))*(Reestr!$E86-Reestr!$F86)/Reestr!$G86,2)),2))</f>
        <v/>
      </c>
      <c r="J88" s="13" t="str">
        <f aca="false">IF(OR(Reestr!$E86="",Reestr!$H86=""),"",ROUND(IF((MAX(0,MIN(Reestr!$G86,(YEAR(J$7)-YEAR(Reestr!$I86))*12+MONTH(J$7)-MONTH(Reestr!$I86)+1)))&gt;=Reestr!$G86,Reestr!$E86-Reestr!$F86,ROUND((MAX(0,MIN(Reestr!$G86,(YEAR(J$7)-YEAR(Reestr!$I86))*12+MONTH(J$7)-MONTH(Reestr!$I86)+1)))*(Reestr!$E86-Reestr!$F86)/Reestr!$G86,2))-IF((MAX(0,MIN(Reestr!$G86,(YEAR(J$7)-YEAR(Reestr!$I86))*12+MONTH(J$7)-MONTH(Reestr!$I86)+1-1)))&gt;=Reestr!$G86,Reestr!$E86-Reestr!$F86,ROUND((MAX(0,MIN(Reestr!$G86,(YEAR(J$7)-YEAR(Reestr!$I86))*12+MONTH(J$7)-MONTH(Reestr!$I86)+1-1)))*(Reestr!$E86-Reestr!$F86)/Reestr!$G86,2)),2))</f>
        <v/>
      </c>
      <c r="K88" s="13" t="str">
        <f aca="false">IF(OR(Reestr!$E86="",Reestr!$H86=""),"",ROUND(IF((MAX(0,MIN(Reestr!$G86,(YEAR(K$7)-YEAR(Reestr!$I86))*12+MONTH(K$7)-MONTH(Reestr!$I86)+1)))&gt;=Reestr!$G86,Reestr!$E86-Reestr!$F86,ROUND((MAX(0,MIN(Reestr!$G86,(YEAR(K$7)-YEAR(Reestr!$I86))*12+MONTH(K$7)-MONTH(Reestr!$I86)+1)))*(Reestr!$E86-Reestr!$F86)/Reestr!$G86,2))-IF((MAX(0,MIN(Reestr!$G86,(YEAR(K$7)-YEAR(Reestr!$I86))*12+MONTH(K$7)-MONTH(Reestr!$I86)+1-1)))&gt;=Reestr!$G86,Reestr!$E86-Reestr!$F86,ROUND((MAX(0,MIN(Reestr!$G86,(YEAR(K$7)-YEAR(Reestr!$I86))*12+MONTH(K$7)-MONTH(Reestr!$I86)+1-1)))*(Reestr!$E86-Reestr!$F86)/Reestr!$G86,2)),2))</f>
        <v/>
      </c>
      <c r="L88" s="13" t="str">
        <f aca="false">IF(OR(Reestr!$E86="",Reestr!$H86=""),"",ROUND(IF((MAX(0,MIN(Reestr!$G86,(YEAR(L$7)-YEAR(Reestr!$I86))*12+MONTH(L$7)-MONTH(Reestr!$I86)+1)))&gt;=Reestr!$G86,Reestr!$E86-Reestr!$F86,ROUND((MAX(0,MIN(Reestr!$G86,(YEAR(L$7)-YEAR(Reestr!$I86))*12+MONTH(L$7)-MONTH(Reestr!$I86)+1)))*(Reestr!$E86-Reestr!$F86)/Reestr!$G86,2))-IF((MAX(0,MIN(Reestr!$G86,(YEAR(L$7)-YEAR(Reestr!$I86))*12+MONTH(L$7)-MONTH(Reestr!$I86)+1-1)))&gt;=Reestr!$G86,Reestr!$E86-Reestr!$F86,ROUND((MAX(0,MIN(Reestr!$G86,(YEAR(L$7)-YEAR(Reestr!$I86))*12+MONTH(L$7)-MONTH(Reestr!$I86)+1-1)))*(Reestr!$E86-Reestr!$F86)/Reestr!$G86,2)),2))</f>
        <v/>
      </c>
      <c r="M88" s="13" t="str">
        <f aca="false">IF(OR(Reestr!$E86="",Reestr!$H86=""),"",ROUND(IF((MAX(0,MIN(Reestr!$G86,(YEAR(M$7)-YEAR(Reestr!$I86))*12+MONTH(M$7)-MONTH(Reestr!$I86)+1)))&gt;=Reestr!$G86,Reestr!$E86-Reestr!$F86,ROUND((MAX(0,MIN(Reestr!$G86,(YEAR(M$7)-YEAR(Reestr!$I86))*12+MONTH(M$7)-MONTH(Reestr!$I86)+1)))*(Reestr!$E86-Reestr!$F86)/Reestr!$G86,2))-IF((MAX(0,MIN(Reestr!$G86,(YEAR(M$7)-YEAR(Reestr!$I86))*12+MONTH(M$7)-MONTH(Reestr!$I86)+1-1)))&gt;=Reestr!$G86,Reestr!$E86-Reestr!$F86,ROUND((MAX(0,MIN(Reestr!$G86,(YEAR(M$7)-YEAR(Reestr!$I86))*12+MONTH(M$7)-MONTH(Reestr!$I86)+1-1)))*(Reestr!$E86-Reestr!$F86)/Reestr!$G86,2)),2))</f>
        <v/>
      </c>
      <c r="N88" s="13" t="str">
        <f aca="false">IF(OR(Reestr!$E86="",Reestr!$H86=""),"",ROUND(IF((MAX(0,MIN(Reestr!$G86,(YEAR(N$7)-YEAR(Reestr!$I86))*12+MONTH(N$7)-MONTH(Reestr!$I86)+1)))&gt;=Reestr!$G86,Reestr!$E86-Reestr!$F86,ROUND((MAX(0,MIN(Reestr!$G86,(YEAR(N$7)-YEAR(Reestr!$I86))*12+MONTH(N$7)-MONTH(Reestr!$I86)+1)))*(Reestr!$E86-Reestr!$F86)/Reestr!$G86,2))-IF((MAX(0,MIN(Reestr!$G86,(YEAR(N$7)-YEAR(Reestr!$I86))*12+MONTH(N$7)-MONTH(Reestr!$I86)+1-1)))&gt;=Reestr!$G86,Reestr!$E86-Reestr!$F86,ROUND((MAX(0,MIN(Reestr!$G86,(YEAR(N$7)-YEAR(Reestr!$I86))*12+MONTH(N$7)-MONTH(Reestr!$I86)+1-1)))*(Reestr!$E86-Reestr!$F86)/Reestr!$G86,2)),2))</f>
        <v/>
      </c>
      <c r="O88" s="29" t="str">
        <f aca="false">IF(B88="","",SUM(C88:N88))</f>
        <v/>
      </c>
    </row>
    <row r="89" customFormat="false" ht="15" hidden="false" customHeight="false" outlineLevel="0" collapsed="false">
      <c r="A89" s="23" t="str">
        <f aca="false">Reestr!A87</f>
        <v/>
      </c>
      <c r="B89" s="5" t="str">
        <f aca="false">IF(Reestr!B87="","",Reestr!B87)</f>
        <v/>
      </c>
      <c r="C89" s="13" t="str">
        <f aca="false">IF(OR(Reestr!$E87="",Reestr!$H87=""),"",ROUND(IF((MAX(0,MIN(Reestr!$G87,(YEAR(C$7)-YEAR(Reestr!$I87))*12+MONTH(C$7)-MONTH(Reestr!$I87)+1)))&gt;=Reestr!$G87,Reestr!$E87-Reestr!$F87,ROUND((MAX(0,MIN(Reestr!$G87,(YEAR(C$7)-YEAR(Reestr!$I87))*12+MONTH(C$7)-MONTH(Reestr!$I87)+1)))*(Reestr!$E87-Reestr!$F87)/Reestr!$G87,2))-IF((MAX(0,MIN(Reestr!$G87,(YEAR(C$7)-YEAR(Reestr!$I87))*12+MONTH(C$7)-MONTH(Reestr!$I87)+1-1)))&gt;=Reestr!$G87,Reestr!$E87-Reestr!$F87,ROUND((MAX(0,MIN(Reestr!$G87,(YEAR(C$7)-YEAR(Reestr!$I87))*12+MONTH(C$7)-MONTH(Reestr!$I87)+1-1)))*(Reestr!$E87-Reestr!$F87)/Reestr!$G87,2)),2))</f>
        <v/>
      </c>
      <c r="D89" s="13" t="str">
        <f aca="false">IF(OR(Reestr!$E87="",Reestr!$H87=""),"",ROUND(IF((MAX(0,MIN(Reestr!$G87,(YEAR(D$7)-YEAR(Reestr!$I87))*12+MONTH(D$7)-MONTH(Reestr!$I87)+1)))&gt;=Reestr!$G87,Reestr!$E87-Reestr!$F87,ROUND((MAX(0,MIN(Reestr!$G87,(YEAR(D$7)-YEAR(Reestr!$I87))*12+MONTH(D$7)-MONTH(Reestr!$I87)+1)))*(Reestr!$E87-Reestr!$F87)/Reestr!$G87,2))-IF((MAX(0,MIN(Reestr!$G87,(YEAR(D$7)-YEAR(Reestr!$I87))*12+MONTH(D$7)-MONTH(Reestr!$I87)+1-1)))&gt;=Reestr!$G87,Reestr!$E87-Reestr!$F87,ROUND((MAX(0,MIN(Reestr!$G87,(YEAR(D$7)-YEAR(Reestr!$I87))*12+MONTH(D$7)-MONTH(Reestr!$I87)+1-1)))*(Reestr!$E87-Reestr!$F87)/Reestr!$G87,2)),2))</f>
        <v/>
      </c>
      <c r="E89" s="13" t="str">
        <f aca="false">IF(OR(Reestr!$E87="",Reestr!$H87=""),"",ROUND(IF((MAX(0,MIN(Reestr!$G87,(YEAR(E$7)-YEAR(Reestr!$I87))*12+MONTH(E$7)-MONTH(Reestr!$I87)+1)))&gt;=Reestr!$G87,Reestr!$E87-Reestr!$F87,ROUND((MAX(0,MIN(Reestr!$G87,(YEAR(E$7)-YEAR(Reestr!$I87))*12+MONTH(E$7)-MONTH(Reestr!$I87)+1)))*(Reestr!$E87-Reestr!$F87)/Reestr!$G87,2))-IF((MAX(0,MIN(Reestr!$G87,(YEAR(E$7)-YEAR(Reestr!$I87))*12+MONTH(E$7)-MONTH(Reestr!$I87)+1-1)))&gt;=Reestr!$G87,Reestr!$E87-Reestr!$F87,ROUND((MAX(0,MIN(Reestr!$G87,(YEAR(E$7)-YEAR(Reestr!$I87))*12+MONTH(E$7)-MONTH(Reestr!$I87)+1-1)))*(Reestr!$E87-Reestr!$F87)/Reestr!$G87,2)),2))</f>
        <v/>
      </c>
      <c r="F89" s="13" t="str">
        <f aca="false">IF(OR(Reestr!$E87="",Reestr!$H87=""),"",ROUND(IF((MAX(0,MIN(Reestr!$G87,(YEAR(F$7)-YEAR(Reestr!$I87))*12+MONTH(F$7)-MONTH(Reestr!$I87)+1)))&gt;=Reestr!$G87,Reestr!$E87-Reestr!$F87,ROUND((MAX(0,MIN(Reestr!$G87,(YEAR(F$7)-YEAR(Reestr!$I87))*12+MONTH(F$7)-MONTH(Reestr!$I87)+1)))*(Reestr!$E87-Reestr!$F87)/Reestr!$G87,2))-IF((MAX(0,MIN(Reestr!$G87,(YEAR(F$7)-YEAR(Reestr!$I87))*12+MONTH(F$7)-MONTH(Reestr!$I87)+1-1)))&gt;=Reestr!$G87,Reestr!$E87-Reestr!$F87,ROUND((MAX(0,MIN(Reestr!$G87,(YEAR(F$7)-YEAR(Reestr!$I87))*12+MONTH(F$7)-MONTH(Reestr!$I87)+1-1)))*(Reestr!$E87-Reestr!$F87)/Reestr!$G87,2)),2))</f>
        <v/>
      </c>
      <c r="G89" s="13" t="str">
        <f aca="false">IF(OR(Reestr!$E87="",Reestr!$H87=""),"",ROUND(IF((MAX(0,MIN(Reestr!$G87,(YEAR(G$7)-YEAR(Reestr!$I87))*12+MONTH(G$7)-MONTH(Reestr!$I87)+1)))&gt;=Reestr!$G87,Reestr!$E87-Reestr!$F87,ROUND((MAX(0,MIN(Reestr!$G87,(YEAR(G$7)-YEAR(Reestr!$I87))*12+MONTH(G$7)-MONTH(Reestr!$I87)+1)))*(Reestr!$E87-Reestr!$F87)/Reestr!$G87,2))-IF((MAX(0,MIN(Reestr!$G87,(YEAR(G$7)-YEAR(Reestr!$I87))*12+MONTH(G$7)-MONTH(Reestr!$I87)+1-1)))&gt;=Reestr!$G87,Reestr!$E87-Reestr!$F87,ROUND((MAX(0,MIN(Reestr!$G87,(YEAR(G$7)-YEAR(Reestr!$I87))*12+MONTH(G$7)-MONTH(Reestr!$I87)+1-1)))*(Reestr!$E87-Reestr!$F87)/Reestr!$G87,2)),2))</f>
        <v/>
      </c>
      <c r="H89" s="13" t="str">
        <f aca="false">IF(OR(Reestr!$E87="",Reestr!$H87=""),"",ROUND(IF((MAX(0,MIN(Reestr!$G87,(YEAR(H$7)-YEAR(Reestr!$I87))*12+MONTH(H$7)-MONTH(Reestr!$I87)+1)))&gt;=Reestr!$G87,Reestr!$E87-Reestr!$F87,ROUND((MAX(0,MIN(Reestr!$G87,(YEAR(H$7)-YEAR(Reestr!$I87))*12+MONTH(H$7)-MONTH(Reestr!$I87)+1)))*(Reestr!$E87-Reestr!$F87)/Reestr!$G87,2))-IF((MAX(0,MIN(Reestr!$G87,(YEAR(H$7)-YEAR(Reestr!$I87))*12+MONTH(H$7)-MONTH(Reestr!$I87)+1-1)))&gt;=Reestr!$G87,Reestr!$E87-Reestr!$F87,ROUND((MAX(0,MIN(Reestr!$G87,(YEAR(H$7)-YEAR(Reestr!$I87))*12+MONTH(H$7)-MONTH(Reestr!$I87)+1-1)))*(Reestr!$E87-Reestr!$F87)/Reestr!$G87,2)),2))</f>
        <v/>
      </c>
      <c r="I89" s="13" t="str">
        <f aca="false">IF(OR(Reestr!$E87="",Reestr!$H87=""),"",ROUND(IF((MAX(0,MIN(Reestr!$G87,(YEAR(I$7)-YEAR(Reestr!$I87))*12+MONTH(I$7)-MONTH(Reestr!$I87)+1)))&gt;=Reestr!$G87,Reestr!$E87-Reestr!$F87,ROUND((MAX(0,MIN(Reestr!$G87,(YEAR(I$7)-YEAR(Reestr!$I87))*12+MONTH(I$7)-MONTH(Reestr!$I87)+1)))*(Reestr!$E87-Reestr!$F87)/Reestr!$G87,2))-IF((MAX(0,MIN(Reestr!$G87,(YEAR(I$7)-YEAR(Reestr!$I87))*12+MONTH(I$7)-MONTH(Reestr!$I87)+1-1)))&gt;=Reestr!$G87,Reestr!$E87-Reestr!$F87,ROUND((MAX(0,MIN(Reestr!$G87,(YEAR(I$7)-YEAR(Reestr!$I87))*12+MONTH(I$7)-MONTH(Reestr!$I87)+1-1)))*(Reestr!$E87-Reestr!$F87)/Reestr!$G87,2)),2))</f>
        <v/>
      </c>
      <c r="J89" s="13" t="str">
        <f aca="false">IF(OR(Reestr!$E87="",Reestr!$H87=""),"",ROUND(IF((MAX(0,MIN(Reestr!$G87,(YEAR(J$7)-YEAR(Reestr!$I87))*12+MONTH(J$7)-MONTH(Reestr!$I87)+1)))&gt;=Reestr!$G87,Reestr!$E87-Reestr!$F87,ROUND((MAX(0,MIN(Reestr!$G87,(YEAR(J$7)-YEAR(Reestr!$I87))*12+MONTH(J$7)-MONTH(Reestr!$I87)+1)))*(Reestr!$E87-Reestr!$F87)/Reestr!$G87,2))-IF((MAX(0,MIN(Reestr!$G87,(YEAR(J$7)-YEAR(Reestr!$I87))*12+MONTH(J$7)-MONTH(Reestr!$I87)+1-1)))&gt;=Reestr!$G87,Reestr!$E87-Reestr!$F87,ROUND((MAX(0,MIN(Reestr!$G87,(YEAR(J$7)-YEAR(Reestr!$I87))*12+MONTH(J$7)-MONTH(Reestr!$I87)+1-1)))*(Reestr!$E87-Reestr!$F87)/Reestr!$G87,2)),2))</f>
        <v/>
      </c>
      <c r="K89" s="13" t="str">
        <f aca="false">IF(OR(Reestr!$E87="",Reestr!$H87=""),"",ROUND(IF((MAX(0,MIN(Reestr!$G87,(YEAR(K$7)-YEAR(Reestr!$I87))*12+MONTH(K$7)-MONTH(Reestr!$I87)+1)))&gt;=Reestr!$G87,Reestr!$E87-Reestr!$F87,ROUND((MAX(0,MIN(Reestr!$G87,(YEAR(K$7)-YEAR(Reestr!$I87))*12+MONTH(K$7)-MONTH(Reestr!$I87)+1)))*(Reestr!$E87-Reestr!$F87)/Reestr!$G87,2))-IF((MAX(0,MIN(Reestr!$G87,(YEAR(K$7)-YEAR(Reestr!$I87))*12+MONTH(K$7)-MONTH(Reestr!$I87)+1-1)))&gt;=Reestr!$G87,Reestr!$E87-Reestr!$F87,ROUND((MAX(0,MIN(Reestr!$G87,(YEAR(K$7)-YEAR(Reestr!$I87))*12+MONTH(K$7)-MONTH(Reestr!$I87)+1-1)))*(Reestr!$E87-Reestr!$F87)/Reestr!$G87,2)),2))</f>
        <v/>
      </c>
      <c r="L89" s="13" t="str">
        <f aca="false">IF(OR(Reestr!$E87="",Reestr!$H87=""),"",ROUND(IF((MAX(0,MIN(Reestr!$G87,(YEAR(L$7)-YEAR(Reestr!$I87))*12+MONTH(L$7)-MONTH(Reestr!$I87)+1)))&gt;=Reestr!$G87,Reestr!$E87-Reestr!$F87,ROUND((MAX(0,MIN(Reestr!$G87,(YEAR(L$7)-YEAR(Reestr!$I87))*12+MONTH(L$7)-MONTH(Reestr!$I87)+1)))*(Reestr!$E87-Reestr!$F87)/Reestr!$G87,2))-IF((MAX(0,MIN(Reestr!$G87,(YEAR(L$7)-YEAR(Reestr!$I87))*12+MONTH(L$7)-MONTH(Reestr!$I87)+1-1)))&gt;=Reestr!$G87,Reestr!$E87-Reestr!$F87,ROUND((MAX(0,MIN(Reestr!$G87,(YEAR(L$7)-YEAR(Reestr!$I87))*12+MONTH(L$7)-MONTH(Reestr!$I87)+1-1)))*(Reestr!$E87-Reestr!$F87)/Reestr!$G87,2)),2))</f>
        <v/>
      </c>
      <c r="M89" s="13" t="str">
        <f aca="false">IF(OR(Reestr!$E87="",Reestr!$H87=""),"",ROUND(IF((MAX(0,MIN(Reestr!$G87,(YEAR(M$7)-YEAR(Reestr!$I87))*12+MONTH(M$7)-MONTH(Reestr!$I87)+1)))&gt;=Reestr!$G87,Reestr!$E87-Reestr!$F87,ROUND((MAX(0,MIN(Reestr!$G87,(YEAR(M$7)-YEAR(Reestr!$I87))*12+MONTH(M$7)-MONTH(Reestr!$I87)+1)))*(Reestr!$E87-Reestr!$F87)/Reestr!$G87,2))-IF((MAX(0,MIN(Reestr!$G87,(YEAR(M$7)-YEAR(Reestr!$I87))*12+MONTH(M$7)-MONTH(Reestr!$I87)+1-1)))&gt;=Reestr!$G87,Reestr!$E87-Reestr!$F87,ROUND((MAX(0,MIN(Reestr!$G87,(YEAR(M$7)-YEAR(Reestr!$I87))*12+MONTH(M$7)-MONTH(Reestr!$I87)+1-1)))*(Reestr!$E87-Reestr!$F87)/Reestr!$G87,2)),2))</f>
        <v/>
      </c>
      <c r="N89" s="13" t="str">
        <f aca="false">IF(OR(Reestr!$E87="",Reestr!$H87=""),"",ROUND(IF((MAX(0,MIN(Reestr!$G87,(YEAR(N$7)-YEAR(Reestr!$I87))*12+MONTH(N$7)-MONTH(Reestr!$I87)+1)))&gt;=Reestr!$G87,Reestr!$E87-Reestr!$F87,ROUND((MAX(0,MIN(Reestr!$G87,(YEAR(N$7)-YEAR(Reestr!$I87))*12+MONTH(N$7)-MONTH(Reestr!$I87)+1)))*(Reestr!$E87-Reestr!$F87)/Reestr!$G87,2))-IF((MAX(0,MIN(Reestr!$G87,(YEAR(N$7)-YEAR(Reestr!$I87))*12+MONTH(N$7)-MONTH(Reestr!$I87)+1-1)))&gt;=Reestr!$G87,Reestr!$E87-Reestr!$F87,ROUND((MAX(0,MIN(Reestr!$G87,(YEAR(N$7)-YEAR(Reestr!$I87))*12+MONTH(N$7)-MONTH(Reestr!$I87)+1-1)))*(Reestr!$E87-Reestr!$F87)/Reestr!$G87,2)),2))</f>
        <v/>
      </c>
      <c r="O89" s="29" t="str">
        <f aca="false">IF(B89="","",SUM(C89:N89))</f>
        <v/>
      </c>
    </row>
    <row r="90" customFormat="false" ht="15" hidden="false" customHeight="false" outlineLevel="0" collapsed="false">
      <c r="A90" s="23" t="str">
        <f aca="false">Reestr!A88</f>
        <v/>
      </c>
      <c r="B90" s="5" t="str">
        <f aca="false">IF(Reestr!B88="","",Reestr!B88)</f>
        <v/>
      </c>
      <c r="C90" s="13" t="str">
        <f aca="false">IF(OR(Reestr!$E88="",Reestr!$H88=""),"",ROUND(IF((MAX(0,MIN(Reestr!$G88,(YEAR(C$7)-YEAR(Reestr!$I88))*12+MONTH(C$7)-MONTH(Reestr!$I88)+1)))&gt;=Reestr!$G88,Reestr!$E88-Reestr!$F88,ROUND((MAX(0,MIN(Reestr!$G88,(YEAR(C$7)-YEAR(Reestr!$I88))*12+MONTH(C$7)-MONTH(Reestr!$I88)+1)))*(Reestr!$E88-Reestr!$F88)/Reestr!$G88,2))-IF((MAX(0,MIN(Reestr!$G88,(YEAR(C$7)-YEAR(Reestr!$I88))*12+MONTH(C$7)-MONTH(Reestr!$I88)+1-1)))&gt;=Reestr!$G88,Reestr!$E88-Reestr!$F88,ROUND((MAX(0,MIN(Reestr!$G88,(YEAR(C$7)-YEAR(Reestr!$I88))*12+MONTH(C$7)-MONTH(Reestr!$I88)+1-1)))*(Reestr!$E88-Reestr!$F88)/Reestr!$G88,2)),2))</f>
        <v/>
      </c>
      <c r="D90" s="13" t="str">
        <f aca="false">IF(OR(Reestr!$E88="",Reestr!$H88=""),"",ROUND(IF((MAX(0,MIN(Reestr!$G88,(YEAR(D$7)-YEAR(Reestr!$I88))*12+MONTH(D$7)-MONTH(Reestr!$I88)+1)))&gt;=Reestr!$G88,Reestr!$E88-Reestr!$F88,ROUND((MAX(0,MIN(Reestr!$G88,(YEAR(D$7)-YEAR(Reestr!$I88))*12+MONTH(D$7)-MONTH(Reestr!$I88)+1)))*(Reestr!$E88-Reestr!$F88)/Reestr!$G88,2))-IF((MAX(0,MIN(Reestr!$G88,(YEAR(D$7)-YEAR(Reestr!$I88))*12+MONTH(D$7)-MONTH(Reestr!$I88)+1-1)))&gt;=Reestr!$G88,Reestr!$E88-Reestr!$F88,ROUND((MAX(0,MIN(Reestr!$G88,(YEAR(D$7)-YEAR(Reestr!$I88))*12+MONTH(D$7)-MONTH(Reestr!$I88)+1-1)))*(Reestr!$E88-Reestr!$F88)/Reestr!$G88,2)),2))</f>
        <v/>
      </c>
      <c r="E90" s="13" t="str">
        <f aca="false">IF(OR(Reestr!$E88="",Reestr!$H88=""),"",ROUND(IF((MAX(0,MIN(Reestr!$G88,(YEAR(E$7)-YEAR(Reestr!$I88))*12+MONTH(E$7)-MONTH(Reestr!$I88)+1)))&gt;=Reestr!$G88,Reestr!$E88-Reestr!$F88,ROUND((MAX(0,MIN(Reestr!$G88,(YEAR(E$7)-YEAR(Reestr!$I88))*12+MONTH(E$7)-MONTH(Reestr!$I88)+1)))*(Reestr!$E88-Reestr!$F88)/Reestr!$G88,2))-IF((MAX(0,MIN(Reestr!$G88,(YEAR(E$7)-YEAR(Reestr!$I88))*12+MONTH(E$7)-MONTH(Reestr!$I88)+1-1)))&gt;=Reestr!$G88,Reestr!$E88-Reestr!$F88,ROUND((MAX(0,MIN(Reestr!$G88,(YEAR(E$7)-YEAR(Reestr!$I88))*12+MONTH(E$7)-MONTH(Reestr!$I88)+1-1)))*(Reestr!$E88-Reestr!$F88)/Reestr!$G88,2)),2))</f>
        <v/>
      </c>
      <c r="F90" s="13" t="str">
        <f aca="false">IF(OR(Reestr!$E88="",Reestr!$H88=""),"",ROUND(IF((MAX(0,MIN(Reestr!$G88,(YEAR(F$7)-YEAR(Reestr!$I88))*12+MONTH(F$7)-MONTH(Reestr!$I88)+1)))&gt;=Reestr!$G88,Reestr!$E88-Reestr!$F88,ROUND((MAX(0,MIN(Reestr!$G88,(YEAR(F$7)-YEAR(Reestr!$I88))*12+MONTH(F$7)-MONTH(Reestr!$I88)+1)))*(Reestr!$E88-Reestr!$F88)/Reestr!$G88,2))-IF((MAX(0,MIN(Reestr!$G88,(YEAR(F$7)-YEAR(Reestr!$I88))*12+MONTH(F$7)-MONTH(Reestr!$I88)+1-1)))&gt;=Reestr!$G88,Reestr!$E88-Reestr!$F88,ROUND((MAX(0,MIN(Reestr!$G88,(YEAR(F$7)-YEAR(Reestr!$I88))*12+MONTH(F$7)-MONTH(Reestr!$I88)+1-1)))*(Reestr!$E88-Reestr!$F88)/Reestr!$G88,2)),2))</f>
        <v/>
      </c>
      <c r="G90" s="13" t="str">
        <f aca="false">IF(OR(Reestr!$E88="",Reestr!$H88=""),"",ROUND(IF((MAX(0,MIN(Reestr!$G88,(YEAR(G$7)-YEAR(Reestr!$I88))*12+MONTH(G$7)-MONTH(Reestr!$I88)+1)))&gt;=Reestr!$G88,Reestr!$E88-Reestr!$F88,ROUND((MAX(0,MIN(Reestr!$G88,(YEAR(G$7)-YEAR(Reestr!$I88))*12+MONTH(G$7)-MONTH(Reestr!$I88)+1)))*(Reestr!$E88-Reestr!$F88)/Reestr!$G88,2))-IF((MAX(0,MIN(Reestr!$G88,(YEAR(G$7)-YEAR(Reestr!$I88))*12+MONTH(G$7)-MONTH(Reestr!$I88)+1-1)))&gt;=Reestr!$G88,Reestr!$E88-Reestr!$F88,ROUND((MAX(0,MIN(Reestr!$G88,(YEAR(G$7)-YEAR(Reestr!$I88))*12+MONTH(G$7)-MONTH(Reestr!$I88)+1-1)))*(Reestr!$E88-Reestr!$F88)/Reestr!$G88,2)),2))</f>
        <v/>
      </c>
      <c r="H90" s="13" t="str">
        <f aca="false">IF(OR(Reestr!$E88="",Reestr!$H88=""),"",ROUND(IF((MAX(0,MIN(Reestr!$G88,(YEAR(H$7)-YEAR(Reestr!$I88))*12+MONTH(H$7)-MONTH(Reestr!$I88)+1)))&gt;=Reestr!$G88,Reestr!$E88-Reestr!$F88,ROUND((MAX(0,MIN(Reestr!$G88,(YEAR(H$7)-YEAR(Reestr!$I88))*12+MONTH(H$7)-MONTH(Reestr!$I88)+1)))*(Reestr!$E88-Reestr!$F88)/Reestr!$G88,2))-IF((MAX(0,MIN(Reestr!$G88,(YEAR(H$7)-YEAR(Reestr!$I88))*12+MONTH(H$7)-MONTH(Reestr!$I88)+1-1)))&gt;=Reestr!$G88,Reestr!$E88-Reestr!$F88,ROUND((MAX(0,MIN(Reestr!$G88,(YEAR(H$7)-YEAR(Reestr!$I88))*12+MONTH(H$7)-MONTH(Reestr!$I88)+1-1)))*(Reestr!$E88-Reestr!$F88)/Reestr!$G88,2)),2))</f>
        <v/>
      </c>
      <c r="I90" s="13" t="str">
        <f aca="false">IF(OR(Reestr!$E88="",Reestr!$H88=""),"",ROUND(IF((MAX(0,MIN(Reestr!$G88,(YEAR(I$7)-YEAR(Reestr!$I88))*12+MONTH(I$7)-MONTH(Reestr!$I88)+1)))&gt;=Reestr!$G88,Reestr!$E88-Reestr!$F88,ROUND((MAX(0,MIN(Reestr!$G88,(YEAR(I$7)-YEAR(Reestr!$I88))*12+MONTH(I$7)-MONTH(Reestr!$I88)+1)))*(Reestr!$E88-Reestr!$F88)/Reestr!$G88,2))-IF((MAX(0,MIN(Reestr!$G88,(YEAR(I$7)-YEAR(Reestr!$I88))*12+MONTH(I$7)-MONTH(Reestr!$I88)+1-1)))&gt;=Reestr!$G88,Reestr!$E88-Reestr!$F88,ROUND((MAX(0,MIN(Reestr!$G88,(YEAR(I$7)-YEAR(Reestr!$I88))*12+MONTH(I$7)-MONTH(Reestr!$I88)+1-1)))*(Reestr!$E88-Reestr!$F88)/Reestr!$G88,2)),2))</f>
        <v/>
      </c>
      <c r="J90" s="13" t="str">
        <f aca="false">IF(OR(Reestr!$E88="",Reestr!$H88=""),"",ROUND(IF((MAX(0,MIN(Reestr!$G88,(YEAR(J$7)-YEAR(Reestr!$I88))*12+MONTH(J$7)-MONTH(Reestr!$I88)+1)))&gt;=Reestr!$G88,Reestr!$E88-Reestr!$F88,ROUND((MAX(0,MIN(Reestr!$G88,(YEAR(J$7)-YEAR(Reestr!$I88))*12+MONTH(J$7)-MONTH(Reestr!$I88)+1)))*(Reestr!$E88-Reestr!$F88)/Reestr!$G88,2))-IF((MAX(0,MIN(Reestr!$G88,(YEAR(J$7)-YEAR(Reestr!$I88))*12+MONTH(J$7)-MONTH(Reestr!$I88)+1-1)))&gt;=Reestr!$G88,Reestr!$E88-Reestr!$F88,ROUND((MAX(0,MIN(Reestr!$G88,(YEAR(J$7)-YEAR(Reestr!$I88))*12+MONTH(J$7)-MONTH(Reestr!$I88)+1-1)))*(Reestr!$E88-Reestr!$F88)/Reestr!$G88,2)),2))</f>
        <v/>
      </c>
      <c r="K90" s="13" t="str">
        <f aca="false">IF(OR(Reestr!$E88="",Reestr!$H88=""),"",ROUND(IF((MAX(0,MIN(Reestr!$G88,(YEAR(K$7)-YEAR(Reestr!$I88))*12+MONTH(K$7)-MONTH(Reestr!$I88)+1)))&gt;=Reestr!$G88,Reestr!$E88-Reestr!$F88,ROUND((MAX(0,MIN(Reestr!$G88,(YEAR(K$7)-YEAR(Reestr!$I88))*12+MONTH(K$7)-MONTH(Reestr!$I88)+1)))*(Reestr!$E88-Reestr!$F88)/Reestr!$G88,2))-IF((MAX(0,MIN(Reestr!$G88,(YEAR(K$7)-YEAR(Reestr!$I88))*12+MONTH(K$7)-MONTH(Reestr!$I88)+1-1)))&gt;=Reestr!$G88,Reestr!$E88-Reestr!$F88,ROUND((MAX(0,MIN(Reestr!$G88,(YEAR(K$7)-YEAR(Reestr!$I88))*12+MONTH(K$7)-MONTH(Reestr!$I88)+1-1)))*(Reestr!$E88-Reestr!$F88)/Reestr!$G88,2)),2))</f>
        <v/>
      </c>
      <c r="L90" s="13" t="str">
        <f aca="false">IF(OR(Reestr!$E88="",Reestr!$H88=""),"",ROUND(IF((MAX(0,MIN(Reestr!$G88,(YEAR(L$7)-YEAR(Reestr!$I88))*12+MONTH(L$7)-MONTH(Reestr!$I88)+1)))&gt;=Reestr!$G88,Reestr!$E88-Reestr!$F88,ROUND((MAX(0,MIN(Reestr!$G88,(YEAR(L$7)-YEAR(Reestr!$I88))*12+MONTH(L$7)-MONTH(Reestr!$I88)+1)))*(Reestr!$E88-Reestr!$F88)/Reestr!$G88,2))-IF((MAX(0,MIN(Reestr!$G88,(YEAR(L$7)-YEAR(Reestr!$I88))*12+MONTH(L$7)-MONTH(Reestr!$I88)+1-1)))&gt;=Reestr!$G88,Reestr!$E88-Reestr!$F88,ROUND((MAX(0,MIN(Reestr!$G88,(YEAR(L$7)-YEAR(Reestr!$I88))*12+MONTH(L$7)-MONTH(Reestr!$I88)+1-1)))*(Reestr!$E88-Reestr!$F88)/Reestr!$G88,2)),2))</f>
        <v/>
      </c>
      <c r="M90" s="13" t="str">
        <f aca="false">IF(OR(Reestr!$E88="",Reestr!$H88=""),"",ROUND(IF((MAX(0,MIN(Reestr!$G88,(YEAR(M$7)-YEAR(Reestr!$I88))*12+MONTH(M$7)-MONTH(Reestr!$I88)+1)))&gt;=Reestr!$G88,Reestr!$E88-Reestr!$F88,ROUND((MAX(0,MIN(Reestr!$G88,(YEAR(M$7)-YEAR(Reestr!$I88))*12+MONTH(M$7)-MONTH(Reestr!$I88)+1)))*(Reestr!$E88-Reestr!$F88)/Reestr!$G88,2))-IF((MAX(0,MIN(Reestr!$G88,(YEAR(M$7)-YEAR(Reestr!$I88))*12+MONTH(M$7)-MONTH(Reestr!$I88)+1-1)))&gt;=Reestr!$G88,Reestr!$E88-Reestr!$F88,ROUND((MAX(0,MIN(Reestr!$G88,(YEAR(M$7)-YEAR(Reestr!$I88))*12+MONTH(M$7)-MONTH(Reestr!$I88)+1-1)))*(Reestr!$E88-Reestr!$F88)/Reestr!$G88,2)),2))</f>
        <v/>
      </c>
      <c r="N90" s="13" t="str">
        <f aca="false">IF(OR(Reestr!$E88="",Reestr!$H88=""),"",ROUND(IF((MAX(0,MIN(Reestr!$G88,(YEAR(N$7)-YEAR(Reestr!$I88))*12+MONTH(N$7)-MONTH(Reestr!$I88)+1)))&gt;=Reestr!$G88,Reestr!$E88-Reestr!$F88,ROUND((MAX(0,MIN(Reestr!$G88,(YEAR(N$7)-YEAR(Reestr!$I88))*12+MONTH(N$7)-MONTH(Reestr!$I88)+1)))*(Reestr!$E88-Reestr!$F88)/Reestr!$G88,2))-IF((MAX(0,MIN(Reestr!$G88,(YEAR(N$7)-YEAR(Reestr!$I88))*12+MONTH(N$7)-MONTH(Reestr!$I88)+1-1)))&gt;=Reestr!$G88,Reestr!$E88-Reestr!$F88,ROUND((MAX(0,MIN(Reestr!$G88,(YEAR(N$7)-YEAR(Reestr!$I88))*12+MONTH(N$7)-MONTH(Reestr!$I88)+1-1)))*(Reestr!$E88-Reestr!$F88)/Reestr!$G88,2)),2))</f>
        <v/>
      </c>
      <c r="O90" s="29" t="str">
        <f aca="false">IF(B90="","",SUM(C90:N90))</f>
        <v/>
      </c>
    </row>
    <row r="91" customFormat="false" ht="15" hidden="false" customHeight="false" outlineLevel="0" collapsed="false">
      <c r="A91" s="23" t="str">
        <f aca="false">Reestr!A89</f>
        <v/>
      </c>
      <c r="B91" s="5" t="str">
        <f aca="false">IF(Reestr!B89="","",Reestr!B89)</f>
        <v/>
      </c>
      <c r="C91" s="13" t="str">
        <f aca="false">IF(OR(Reestr!$E89="",Reestr!$H89=""),"",ROUND(IF((MAX(0,MIN(Reestr!$G89,(YEAR(C$7)-YEAR(Reestr!$I89))*12+MONTH(C$7)-MONTH(Reestr!$I89)+1)))&gt;=Reestr!$G89,Reestr!$E89-Reestr!$F89,ROUND((MAX(0,MIN(Reestr!$G89,(YEAR(C$7)-YEAR(Reestr!$I89))*12+MONTH(C$7)-MONTH(Reestr!$I89)+1)))*(Reestr!$E89-Reestr!$F89)/Reestr!$G89,2))-IF((MAX(0,MIN(Reestr!$G89,(YEAR(C$7)-YEAR(Reestr!$I89))*12+MONTH(C$7)-MONTH(Reestr!$I89)+1-1)))&gt;=Reestr!$G89,Reestr!$E89-Reestr!$F89,ROUND((MAX(0,MIN(Reestr!$G89,(YEAR(C$7)-YEAR(Reestr!$I89))*12+MONTH(C$7)-MONTH(Reestr!$I89)+1-1)))*(Reestr!$E89-Reestr!$F89)/Reestr!$G89,2)),2))</f>
        <v/>
      </c>
      <c r="D91" s="13" t="str">
        <f aca="false">IF(OR(Reestr!$E89="",Reestr!$H89=""),"",ROUND(IF((MAX(0,MIN(Reestr!$G89,(YEAR(D$7)-YEAR(Reestr!$I89))*12+MONTH(D$7)-MONTH(Reestr!$I89)+1)))&gt;=Reestr!$G89,Reestr!$E89-Reestr!$F89,ROUND((MAX(0,MIN(Reestr!$G89,(YEAR(D$7)-YEAR(Reestr!$I89))*12+MONTH(D$7)-MONTH(Reestr!$I89)+1)))*(Reestr!$E89-Reestr!$F89)/Reestr!$G89,2))-IF((MAX(0,MIN(Reestr!$G89,(YEAR(D$7)-YEAR(Reestr!$I89))*12+MONTH(D$7)-MONTH(Reestr!$I89)+1-1)))&gt;=Reestr!$G89,Reestr!$E89-Reestr!$F89,ROUND((MAX(0,MIN(Reestr!$G89,(YEAR(D$7)-YEAR(Reestr!$I89))*12+MONTH(D$7)-MONTH(Reestr!$I89)+1-1)))*(Reestr!$E89-Reestr!$F89)/Reestr!$G89,2)),2))</f>
        <v/>
      </c>
      <c r="E91" s="13" t="str">
        <f aca="false">IF(OR(Reestr!$E89="",Reestr!$H89=""),"",ROUND(IF((MAX(0,MIN(Reestr!$G89,(YEAR(E$7)-YEAR(Reestr!$I89))*12+MONTH(E$7)-MONTH(Reestr!$I89)+1)))&gt;=Reestr!$G89,Reestr!$E89-Reestr!$F89,ROUND((MAX(0,MIN(Reestr!$G89,(YEAR(E$7)-YEAR(Reestr!$I89))*12+MONTH(E$7)-MONTH(Reestr!$I89)+1)))*(Reestr!$E89-Reestr!$F89)/Reestr!$G89,2))-IF((MAX(0,MIN(Reestr!$G89,(YEAR(E$7)-YEAR(Reestr!$I89))*12+MONTH(E$7)-MONTH(Reestr!$I89)+1-1)))&gt;=Reestr!$G89,Reestr!$E89-Reestr!$F89,ROUND((MAX(0,MIN(Reestr!$G89,(YEAR(E$7)-YEAR(Reestr!$I89))*12+MONTH(E$7)-MONTH(Reestr!$I89)+1-1)))*(Reestr!$E89-Reestr!$F89)/Reestr!$G89,2)),2))</f>
        <v/>
      </c>
      <c r="F91" s="13" t="str">
        <f aca="false">IF(OR(Reestr!$E89="",Reestr!$H89=""),"",ROUND(IF((MAX(0,MIN(Reestr!$G89,(YEAR(F$7)-YEAR(Reestr!$I89))*12+MONTH(F$7)-MONTH(Reestr!$I89)+1)))&gt;=Reestr!$G89,Reestr!$E89-Reestr!$F89,ROUND((MAX(0,MIN(Reestr!$G89,(YEAR(F$7)-YEAR(Reestr!$I89))*12+MONTH(F$7)-MONTH(Reestr!$I89)+1)))*(Reestr!$E89-Reestr!$F89)/Reestr!$G89,2))-IF((MAX(0,MIN(Reestr!$G89,(YEAR(F$7)-YEAR(Reestr!$I89))*12+MONTH(F$7)-MONTH(Reestr!$I89)+1-1)))&gt;=Reestr!$G89,Reestr!$E89-Reestr!$F89,ROUND((MAX(0,MIN(Reestr!$G89,(YEAR(F$7)-YEAR(Reestr!$I89))*12+MONTH(F$7)-MONTH(Reestr!$I89)+1-1)))*(Reestr!$E89-Reestr!$F89)/Reestr!$G89,2)),2))</f>
        <v/>
      </c>
      <c r="G91" s="13" t="str">
        <f aca="false">IF(OR(Reestr!$E89="",Reestr!$H89=""),"",ROUND(IF((MAX(0,MIN(Reestr!$G89,(YEAR(G$7)-YEAR(Reestr!$I89))*12+MONTH(G$7)-MONTH(Reestr!$I89)+1)))&gt;=Reestr!$G89,Reestr!$E89-Reestr!$F89,ROUND((MAX(0,MIN(Reestr!$G89,(YEAR(G$7)-YEAR(Reestr!$I89))*12+MONTH(G$7)-MONTH(Reestr!$I89)+1)))*(Reestr!$E89-Reestr!$F89)/Reestr!$G89,2))-IF((MAX(0,MIN(Reestr!$G89,(YEAR(G$7)-YEAR(Reestr!$I89))*12+MONTH(G$7)-MONTH(Reestr!$I89)+1-1)))&gt;=Reestr!$G89,Reestr!$E89-Reestr!$F89,ROUND((MAX(0,MIN(Reestr!$G89,(YEAR(G$7)-YEAR(Reestr!$I89))*12+MONTH(G$7)-MONTH(Reestr!$I89)+1-1)))*(Reestr!$E89-Reestr!$F89)/Reestr!$G89,2)),2))</f>
        <v/>
      </c>
      <c r="H91" s="13" t="str">
        <f aca="false">IF(OR(Reestr!$E89="",Reestr!$H89=""),"",ROUND(IF((MAX(0,MIN(Reestr!$G89,(YEAR(H$7)-YEAR(Reestr!$I89))*12+MONTH(H$7)-MONTH(Reestr!$I89)+1)))&gt;=Reestr!$G89,Reestr!$E89-Reestr!$F89,ROUND((MAX(0,MIN(Reestr!$G89,(YEAR(H$7)-YEAR(Reestr!$I89))*12+MONTH(H$7)-MONTH(Reestr!$I89)+1)))*(Reestr!$E89-Reestr!$F89)/Reestr!$G89,2))-IF((MAX(0,MIN(Reestr!$G89,(YEAR(H$7)-YEAR(Reestr!$I89))*12+MONTH(H$7)-MONTH(Reestr!$I89)+1-1)))&gt;=Reestr!$G89,Reestr!$E89-Reestr!$F89,ROUND((MAX(0,MIN(Reestr!$G89,(YEAR(H$7)-YEAR(Reestr!$I89))*12+MONTH(H$7)-MONTH(Reestr!$I89)+1-1)))*(Reestr!$E89-Reestr!$F89)/Reestr!$G89,2)),2))</f>
        <v/>
      </c>
      <c r="I91" s="13" t="str">
        <f aca="false">IF(OR(Reestr!$E89="",Reestr!$H89=""),"",ROUND(IF((MAX(0,MIN(Reestr!$G89,(YEAR(I$7)-YEAR(Reestr!$I89))*12+MONTH(I$7)-MONTH(Reestr!$I89)+1)))&gt;=Reestr!$G89,Reestr!$E89-Reestr!$F89,ROUND((MAX(0,MIN(Reestr!$G89,(YEAR(I$7)-YEAR(Reestr!$I89))*12+MONTH(I$7)-MONTH(Reestr!$I89)+1)))*(Reestr!$E89-Reestr!$F89)/Reestr!$G89,2))-IF((MAX(0,MIN(Reestr!$G89,(YEAR(I$7)-YEAR(Reestr!$I89))*12+MONTH(I$7)-MONTH(Reestr!$I89)+1-1)))&gt;=Reestr!$G89,Reestr!$E89-Reestr!$F89,ROUND((MAX(0,MIN(Reestr!$G89,(YEAR(I$7)-YEAR(Reestr!$I89))*12+MONTH(I$7)-MONTH(Reestr!$I89)+1-1)))*(Reestr!$E89-Reestr!$F89)/Reestr!$G89,2)),2))</f>
        <v/>
      </c>
      <c r="J91" s="13" t="str">
        <f aca="false">IF(OR(Reestr!$E89="",Reestr!$H89=""),"",ROUND(IF((MAX(0,MIN(Reestr!$G89,(YEAR(J$7)-YEAR(Reestr!$I89))*12+MONTH(J$7)-MONTH(Reestr!$I89)+1)))&gt;=Reestr!$G89,Reestr!$E89-Reestr!$F89,ROUND((MAX(0,MIN(Reestr!$G89,(YEAR(J$7)-YEAR(Reestr!$I89))*12+MONTH(J$7)-MONTH(Reestr!$I89)+1)))*(Reestr!$E89-Reestr!$F89)/Reestr!$G89,2))-IF((MAX(0,MIN(Reestr!$G89,(YEAR(J$7)-YEAR(Reestr!$I89))*12+MONTH(J$7)-MONTH(Reestr!$I89)+1-1)))&gt;=Reestr!$G89,Reestr!$E89-Reestr!$F89,ROUND((MAX(0,MIN(Reestr!$G89,(YEAR(J$7)-YEAR(Reestr!$I89))*12+MONTH(J$7)-MONTH(Reestr!$I89)+1-1)))*(Reestr!$E89-Reestr!$F89)/Reestr!$G89,2)),2))</f>
        <v/>
      </c>
      <c r="K91" s="13" t="str">
        <f aca="false">IF(OR(Reestr!$E89="",Reestr!$H89=""),"",ROUND(IF((MAX(0,MIN(Reestr!$G89,(YEAR(K$7)-YEAR(Reestr!$I89))*12+MONTH(K$7)-MONTH(Reestr!$I89)+1)))&gt;=Reestr!$G89,Reestr!$E89-Reestr!$F89,ROUND((MAX(0,MIN(Reestr!$G89,(YEAR(K$7)-YEAR(Reestr!$I89))*12+MONTH(K$7)-MONTH(Reestr!$I89)+1)))*(Reestr!$E89-Reestr!$F89)/Reestr!$G89,2))-IF((MAX(0,MIN(Reestr!$G89,(YEAR(K$7)-YEAR(Reestr!$I89))*12+MONTH(K$7)-MONTH(Reestr!$I89)+1-1)))&gt;=Reestr!$G89,Reestr!$E89-Reestr!$F89,ROUND((MAX(0,MIN(Reestr!$G89,(YEAR(K$7)-YEAR(Reestr!$I89))*12+MONTH(K$7)-MONTH(Reestr!$I89)+1-1)))*(Reestr!$E89-Reestr!$F89)/Reestr!$G89,2)),2))</f>
        <v/>
      </c>
      <c r="L91" s="13" t="str">
        <f aca="false">IF(OR(Reestr!$E89="",Reestr!$H89=""),"",ROUND(IF((MAX(0,MIN(Reestr!$G89,(YEAR(L$7)-YEAR(Reestr!$I89))*12+MONTH(L$7)-MONTH(Reestr!$I89)+1)))&gt;=Reestr!$G89,Reestr!$E89-Reestr!$F89,ROUND((MAX(0,MIN(Reestr!$G89,(YEAR(L$7)-YEAR(Reestr!$I89))*12+MONTH(L$7)-MONTH(Reestr!$I89)+1)))*(Reestr!$E89-Reestr!$F89)/Reestr!$G89,2))-IF((MAX(0,MIN(Reestr!$G89,(YEAR(L$7)-YEAR(Reestr!$I89))*12+MONTH(L$7)-MONTH(Reestr!$I89)+1-1)))&gt;=Reestr!$G89,Reestr!$E89-Reestr!$F89,ROUND((MAX(0,MIN(Reestr!$G89,(YEAR(L$7)-YEAR(Reestr!$I89))*12+MONTH(L$7)-MONTH(Reestr!$I89)+1-1)))*(Reestr!$E89-Reestr!$F89)/Reestr!$G89,2)),2))</f>
        <v/>
      </c>
      <c r="M91" s="13" t="str">
        <f aca="false">IF(OR(Reestr!$E89="",Reestr!$H89=""),"",ROUND(IF((MAX(0,MIN(Reestr!$G89,(YEAR(M$7)-YEAR(Reestr!$I89))*12+MONTH(M$7)-MONTH(Reestr!$I89)+1)))&gt;=Reestr!$G89,Reestr!$E89-Reestr!$F89,ROUND((MAX(0,MIN(Reestr!$G89,(YEAR(M$7)-YEAR(Reestr!$I89))*12+MONTH(M$7)-MONTH(Reestr!$I89)+1)))*(Reestr!$E89-Reestr!$F89)/Reestr!$G89,2))-IF((MAX(0,MIN(Reestr!$G89,(YEAR(M$7)-YEAR(Reestr!$I89))*12+MONTH(M$7)-MONTH(Reestr!$I89)+1-1)))&gt;=Reestr!$G89,Reestr!$E89-Reestr!$F89,ROUND((MAX(0,MIN(Reestr!$G89,(YEAR(M$7)-YEAR(Reestr!$I89))*12+MONTH(M$7)-MONTH(Reestr!$I89)+1-1)))*(Reestr!$E89-Reestr!$F89)/Reestr!$G89,2)),2))</f>
        <v/>
      </c>
      <c r="N91" s="13" t="str">
        <f aca="false">IF(OR(Reestr!$E89="",Reestr!$H89=""),"",ROUND(IF((MAX(0,MIN(Reestr!$G89,(YEAR(N$7)-YEAR(Reestr!$I89))*12+MONTH(N$7)-MONTH(Reestr!$I89)+1)))&gt;=Reestr!$G89,Reestr!$E89-Reestr!$F89,ROUND((MAX(0,MIN(Reestr!$G89,(YEAR(N$7)-YEAR(Reestr!$I89))*12+MONTH(N$7)-MONTH(Reestr!$I89)+1)))*(Reestr!$E89-Reestr!$F89)/Reestr!$G89,2))-IF((MAX(0,MIN(Reestr!$G89,(YEAR(N$7)-YEAR(Reestr!$I89))*12+MONTH(N$7)-MONTH(Reestr!$I89)+1-1)))&gt;=Reestr!$G89,Reestr!$E89-Reestr!$F89,ROUND((MAX(0,MIN(Reestr!$G89,(YEAR(N$7)-YEAR(Reestr!$I89))*12+MONTH(N$7)-MONTH(Reestr!$I89)+1-1)))*(Reestr!$E89-Reestr!$F89)/Reestr!$G89,2)),2))</f>
        <v/>
      </c>
      <c r="O91" s="29" t="str">
        <f aca="false">IF(B91="","",SUM(C91:N91))</f>
        <v/>
      </c>
    </row>
    <row r="92" customFormat="false" ht="15" hidden="false" customHeight="false" outlineLevel="0" collapsed="false">
      <c r="A92" s="23" t="str">
        <f aca="false">Reestr!A90</f>
        <v/>
      </c>
      <c r="B92" s="5" t="str">
        <f aca="false">IF(Reestr!B90="","",Reestr!B90)</f>
        <v/>
      </c>
      <c r="C92" s="13" t="str">
        <f aca="false">IF(OR(Reestr!$E90="",Reestr!$H90=""),"",ROUND(IF((MAX(0,MIN(Reestr!$G90,(YEAR(C$7)-YEAR(Reestr!$I90))*12+MONTH(C$7)-MONTH(Reestr!$I90)+1)))&gt;=Reestr!$G90,Reestr!$E90-Reestr!$F90,ROUND((MAX(0,MIN(Reestr!$G90,(YEAR(C$7)-YEAR(Reestr!$I90))*12+MONTH(C$7)-MONTH(Reestr!$I90)+1)))*(Reestr!$E90-Reestr!$F90)/Reestr!$G90,2))-IF((MAX(0,MIN(Reestr!$G90,(YEAR(C$7)-YEAR(Reestr!$I90))*12+MONTH(C$7)-MONTH(Reestr!$I90)+1-1)))&gt;=Reestr!$G90,Reestr!$E90-Reestr!$F90,ROUND((MAX(0,MIN(Reestr!$G90,(YEAR(C$7)-YEAR(Reestr!$I90))*12+MONTH(C$7)-MONTH(Reestr!$I90)+1-1)))*(Reestr!$E90-Reestr!$F90)/Reestr!$G90,2)),2))</f>
        <v/>
      </c>
      <c r="D92" s="13" t="str">
        <f aca="false">IF(OR(Reestr!$E90="",Reestr!$H90=""),"",ROUND(IF((MAX(0,MIN(Reestr!$G90,(YEAR(D$7)-YEAR(Reestr!$I90))*12+MONTH(D$7)-MONTH(Reestr!$I90)+1)))&gt;=Reestr!$G90,Reestr!$E90-Reestr!$F90,ROUND((MAX(0,MIN(Reestr!$G90,(YEAR(D$7)-YEAR(Reestr!$I90))*12+MONTH(D$7)-MONTH(Reestr!$I90)+1)))*(Reestr!$E90-Reestr!$F90)/Reestr!$G90,2))-IF((MAX(0,MIN(Reestr!$G90,(YEAR(D$7)-YEAR(Reestr!$I90))*12+MONTH(D$7)-MONTH(Reestr!$I90)+1-1)))&gt;=Reestr!$G90,Reestr!$E90-Reestr!$F90,ROUND((MAX(0,MIN(Reestr!$G90,(YEAR(D$7)-YEAR(Reestr!$I90))*12+MONTH(D$7)-MONTH(Reestr!$I90)+1-1)))*(Reestr!$E90-Reestr!$F90)/Reestr!$G90,2)),2))</f>
        <v/>
      </c>
      <c r="E92" s="13" t="str">
        <f aca="false">IF(OR(Reestr!$E90="",Reestr!$H90=""),"",ROUND(IF((MAX(0,MIN(Reestr!$G90,(YEAR(E$7)-YEAR(Reestr!$I90))*12+MONTH(E$7)-MONTH(Reestr!$I90)+1)))&gt;=Reestr!$G90,Reestr!$E90-Reestr!$F90,ROUND((MAX(0,MIN(Reestr!$G90,(YEAR(E$7)-YEAR(Reestr!$I90))*12+MONTH(E$7)-MONTH(Reestr!$I90)+1)))*(Reestr!$E90-Reestr!$F90)/Reestr!$G90,2))-IF((MAX(0,MIN(Reestr!$G90,(YEAR(E$7)-YEAR(Reestr!$I90))*12+MONTH(E$7)-MONTH(Reestr!$I90)+1-1)))&gt;=Reestr!$G90,Reestr!$E90-Reestr!$F90,ROUND((MAX(0,MIN(Reestr!$G90,(YEAR(E$7)-YEAR(Reestr!$I90))*12+MONTH(E$7)-MONTH(Reestr!$I90)+1-1)))*(Reestr!$E90-Reestr!$F90)/Reestr!$G90,2)),2))</f>
        <v/>
      </c>
      <c r="F92" s="13" t="str">
        <f aca="false">IF(OR(Reestr!$E90="",Reestr!$H90=""),"",ROUND(IF((MAX(0,MIN(Reestr!$G90,(YEAR(F$7)-YEAR(Reestr!$I90))*12+MONTH(F$7)-MONTH(Reestr!$I90)+1)))&gt;=Reestr!$G90,Reestr!$E90-Reestr!$F90,ROUND((MAX(0,MIN(Reestr!$G90,(YEAR(F$7)-YEAR(Reestr!$I90))*12+MONTH(F$7)-MONTH(Reestr!$I90)+1)))*(Reestr!$E90-Reestr!$F90)/Reestr!$G90,2))-IF((MAX(0,MIN(Reestr!$G90,(YEAR(F$7)-YEAR(Reestr!$I90))*12+MONTH(F$7)-MONTH(Reestr!$I90)+1-1)))&gt;=Reestr!$G90,Reestr!$E90-Reestr!$F90,ROUND((MAX(0,MIN(Reestr!$G90,(YEAR(F$7)-YEAR(Reestr!$I90))*12+MONTH(F$7)-MONTH(Reestr!$I90)+1-1)))*(Reestr!$E90-Reestr!$F90)/Reestr!$G90,2)),2))</f>
        <v/>
      </c>
      <c r="G92" s="13" t="str">
        <f aca="false">IF(OR(Reestr!$E90="",Reestr!$H90=""),"",ROUND(IF((MAX(0,MIN(Reestr!$G90,(YEAR(G$7)-YEAR(Reestr!$I90))*12+MONTH(G$7)-MONTH(Reestr!$I90)+1)))&gt;=Reestr!$G90,Reestr!$E90-Reestr!$F90,ROUND((MAX(0,MIN(Reestr!$G90,(YEAR(G$7)-YEAR(Reestr!$I90))*12+MONTH(G$7)-MONTH(Reestr!$I90)+1)))*(Reestr!$E90-Reestr!$F90)/Reestr!$G90,2))-IF((MAX(0,MIN(Reestr!$G90,(YEAR(G$7)-YEAR(Reestr!$I90))*12+MONTH(G$7)-MONTH(Reestr!$I90)+1-1)))&gt;=Reestr!$G90,Reestr!$E90-Reestr!$F90,ROUND((MAX(0,MIN(Reestr!$G90,(YEAR(G$7)-YEAR(Reestr!$I90))*12+MONTH(G$7)-MONTH(Reestr!$I90)+1-1)))*(Reestr!$E90-Reestr!$F90)/Reestr!$G90,2)),2))</f>
        <v/>
      </c>
      <c r="H92" s="13" t="str">
        <f aca="false">IF(OR(Reestr!$E90="",Reestr!$H90=""),"",ROUND(IF((MAX(0,MIN(Reestr!$G90,(YEAR(H$7)-YEAR(Reestr!$I90))*12+MONTH(H$7)-MONTH(Reestr!$I90)+1)))&gt;=Reestr!$G90,Reestr!$E90-Reestr!$F90,ROUND((MAX(0,MIN(Reestr!$G90,(YEAR(H$7)-YEAR(Reestr!$I90))*12+MONTH(H$7)-MONTH(Reestr!$I90)+1)))*(Reestr!$E90-Reestr!$F90)/Reestr!$G90,2))-IF((MAX(0,MIN(Reestr!$G90,(YEAR(H$7)-YEAR(Reestr!$I90))*12+MONTH(H$7)-MONTH(Reestr!$I90)+1-1)))&gt;=Reestr!$G90,Reestr!$E90-Reestr!$F90,ROUND((MAX(0,MIN(Reestr!$G90,(YEAR(H$7)-YEAR(Reestr!$I90))*12+MONTH(H$7)-MONTH(Reestr!$I90)+1-1)))*(Reestr!$E90-Reestr!$F90)/Reestr!$G90,2)),2))</f>
        <v/>
      </c>
      <c r="I92" s="13" t="str">
        <f aca="false">IF(OR(Reestr!$E90="",Reestr!$H90=""),"",ROUND(IF((MAX(0,MIN(Reestr!$G90,(YEAR(I$7)-YEAR(Reestr!$I90))*12+MONTH(I$7)-MONTH(Reestr!$I90)+1)))&gt;=Reestr!$G90,Reestr!$E90-Reestr!$F90,ROUND((MAX(0,MIN(Reestr!$G90,(YEAR(I$7)-YEAR(Reestr!$I90))*12+MONTH(I$7)-MONTH(Reestr!$I90)+1)))*(Reestr!$E90-Reestr!$F90)/Reestr!$G90,2))-IF((MAX(0,MIN(Reestr!$G90,(YEAR(I$7)-YEAR(Reestr!$I90))*12+MONTH(I$7)-MONTH(Reestr!$I90)+1-1)))&gt;=Reestr!$G90,Reestr!$E90-Reestr!$F90,ROUND((MAX(0,MIN(Reestr!$G90,(YEAR(I$7)-YEAR(Reestr!$I90))*12+MONTH(I$7)-MONTH(Reestr!$I90)+1-1)))*(Reestr!$E90-Reestr!$F90)/Reestr!$G90,2)),2))</f>
        <v/>
      </c>
      <c r="J92" s="13" t="str">
        <f aca="false">IF(OR(Reestr!$E90="",Reestr!$H90=""),"",ROUND(IF((MAX(0,MIN(Reestr!$G90,(YEAR(J$7)-YEAR(Reestr!$I90))*12+MONTH(J$7)-MONTH(Reestr!$I90)+1)))&gt;=Reestr!$G90,Reestr!$E90-Reestr!$F90,ROUND((MAX(0,MIN(Reestr!$G90,(YEAR(J$7)-YEAR(Reestr!$I90))*12+MONTH(J$7)-MONTH(Reestr!$I90)+1)))*(Reestr!$E90-Reestr!$F90)/Reestr!$G90,2))-IF((MAX(0,MIN(Reestr!$G90,(YEAR(J$7)-YEAR(Reestr!$I90))*12+MONTH(J$7)-MONTH(Reestr!$I90)+1-1)))&gt;=Reestr!$G90,Reestr!$E90-Reestr!$F90,ROUND((MAX(0,MIN(Reestr!$G90,(YEAR(J$7)-YEAR(Reestr!$I90))*12+MONTH(J$7)-MONTH(Reestr!$I90)+1-1)))*(Reestr!$E90-Reestr!$F90)/Reestr!$G90,2)),2))</f>
        <v/>
      </c>
      <c r="K92" s="13" t="str">
        <f aca="false">IF(OR(Reestr!$E90="",Reestr!$H90=""),"",ROUND(IF((MAX(0,MIN(Reestr!$G90,(YEAR(K$7)-YEAR(Reestr!$I90))*12+MONTH(K$7)-MONTH(Reestr!$I90)+1)))&gt;=Reestr!$G90,Reestr!$E90-Reestr!$F90,ROUND((MAX(0,MIN(Reestr!$G90,(YEAR(K$7)-YEAR(Reestr!$I90))*12+MONTH(K$7)-MONTH(Reestr!$I90)+1)))*(Reestr!$E90-Reestr!$F90)/Reestr!$G90,2))-IF((MAX(0,MIN(Reestr!$G90,(YEAR(K$7)-YEAR(Reestr!$I90))*12+MONTH(K$7)-MONTH(Reestr!$I90)+1-1)))&gt;=Reestr!$G90,Reestr!$E90-Reestr!$F90,ROUND((MAX(0,MIN(Reestr!$G90,(YEAR(K$7)-YEAR(Reestr!$I90))*12+MONTH(K$7)-MONTH(Reestr!$I90)+1-1)))*(Reestr!$E90-Reestr!$F90)/Reestr!$G90,2)),2))</f>
        <v/>
      </c>
      <c r="L92" s="13" t="str">
        <f aca="false">IF(OR(Reestr!$E90="",Reestr!$H90=""),"",ROUND(IF((MAX(0,MIN(Reestr!$G90,(YEAR(L$7)-YEAR(Reestr!$I90))*12+MONTH(L$7)-MONTH(Reestr!$I90)+1)))&gt;=Reestr!$G90,Reestr!$E90-Reestr!$F90,ROUND((MAX(0,MIN(Reestr!$G90,(YEAR(L$7)-YEAR(Reestr!$I90))*12+MONTH(L$7)-MONTH(Reestr!$I90)+1)))*(Reestr!$E90-Reestr!$F90)/Reestr!$G90,2))-IF((MAX(0,MIN(Reestr!$G90,(YEAR(L$7)-YEAR(Reestr!$I90))*12+MONTH(L$7)-MONTH(Reestr!$I90)+1-1)))&gt;=Reestr!$G90,Reestr!$E90-Reestr!$F90,ROUND((MAX(0,MIN(Reestr!$G90,(YEAR(L$7)-YEAR(Reestr!$I90))*12+MONTH(L$7)-MONTH(Reestr!$I90)+1-1)))*(Reestr!$E90-Reestr!$F90)/Reestr!$G90,2)),2))</f>
        <v/>
      </c>
      <c r="M92" s="13" t="str">
        <f aca="false">IF(OR(Reestr!$E90="",Reestr!$H90=""),"",ROUND(IF((MAX(0,MIN(Reestr!$G90,(YEAR(M$7)-YEAR(Reestr!$I90))*12+MONTH(M$7)-MONTH(Reestr!$I90)+1)))&gt;=Reestr!$G90,Reestr!$E90-Reestr!$F90,ROUND((MAX(0,MIN(Reestr!$G90,(YEAR(M$7)-YEAR(Reestr!$I90))*12+MONTH(M$7)-MONTH(Reestr!$I90)+1)))*(Reestr!$E90-Reestr!$F90)/Reestr!$G90,2))-IF((MAX(0,MIN(Reestr!$G90,(YEAR(M$7)-YEAR(Reestr!$I90))*12+MONTH(M$7)-MONTH(Reestr!$I90)+1-1)))&gt;=Reestr!$G90,Reestr!$E90-Reestr!$F90,ROUND((MAX(0,MIN(Reestr!$G90,(YEAR(M$7)-YEAR(Reestr!$I90))*12+MONTH(M$7)-MONTH(Reestr!$I90)+1-1)))*(Reestr!$E90-Reestr!$F90)/Reestr!$G90,2)),2))</f>
        <v/>
      </c>
      <c r="N92" s="13" t="str">
        <f aca="false">IF(OR(Reestr!$E90="",Reestr!$H90=""),"",ROUND(IF((MAX(0,MIN(Reestr!$G90,(YEAR(N$7)-YEAR(Reestr!$I90))*12+MONTH(N$7)-MONTH(Reestr!$I90)+1)))&gt;=Reestr!$G90,Reestr!$E90-Reestr!$F90,ROUND((MAX(0,MIN(Reestr!$G90,(YEAR(N$7)-YEAR(Reestr!$I90))*12+MONTH(N$7)-MONTH(Reestr!$I90)+1)))*(Reestr!$E90-Reestr!$F90)/Reestr!$G90,2))-IF((MAX(0,MIN(Reestr!$G90,(YEAR(N$7)-YEAR(Reestr!$I90))*12+MONTH(N$7)-MONTH(Reestr!$I90)+1-1)))&gt;=Reestr!$G90,Reestr!$E90-Reestr!$F90,ROUND((MAX(0,MIN(Reestr!$G90,(YEAR(N$7)-YEAR(Reestr!$I90))*12+MONTH(N$7)-MONTH(Reestr!$I90)+1-1)))*(Reestr!$E90-Reestr!$F90)/Reestr!$G90,2)),2))</f>
        <v/>
      </c>
      <c r="O92" s="29" t="str">
        <f aca="false">IF(B92="","",SUM(C92:N92))</f>
        <v/>
      </c>
    </row>
    <row r="93" customFormat="false" ht="15" hidden="false" customHeight="false" outlineLevel="0" collapsed="false">
      <c r="A93" s="23" t="str">
        <f aca="false">Reestr!A91</f>
        <v/>
      </c>
      <c r="B93" s="5" t="str">
        <f aca="false">IF(Reestr!B91="","",Reestr!B91)</f>
        <v/>
      </c>
      <c r="C93" s="13" t="str">
        <f aca="false">IF(OR(Reestr!$E91="",Reestr!$H91=""),"",ROUND(IF((MAX(0,MIN(Reestr!$G91,(YEAR(C$7)-YEAR(Reestr!$I91))*12+MONTH(C$7)-MONTH(Reestr!$I91)+1)))&gt;=Reestr!$G91,Reestr!$E91-Reestr!$F91,ROUND((MAX(0,MIN(Reestr!$G91,(YEAR(C$7)-YEAR(Reestr!$I91))*12+MONTH(C$7)-MONTH(Reestr!$I91)+1)))*(Reestr!$E91-Reestr!$F91)/Reestr!$G91,2))-IF((MAX(0,MIN(Reestr!$G91,(YEAR(C$7)-YEAR(Reestr!$I91))*12+MONTH(C$7)-MONTH(Reestr!$I91)+1-1)))&gt;=Reestr!$G91,Reestr!$E91-Reestr!$F91,ROUND((MAX(0,MIN(Reestr!$G91,(YEAR(C$7)-YEAR(Reestr!$I91))*12+MONTH(C$7)-MONTH(Reestr!$I91)+1-1)))*(Reestr!$E91-Reestr!$F91)/Reestr!$G91,2)),2))</f>
        <v/>
      </c>
      <c r="D93" s="13" t="str">
        <f aca="false">IF(OR(Reestr!$E91="",Reestr!$H91=""),"",ROUND(IF((MAX(0,MIN(Reestr!$G91,(YEAR(D$7)-YEAR(Reestr!$I91))*12+MONTH(D$7)-MONTH(Reestr!$I91)+1)))&gt;=Reestr!$G91,Reestr!$E91-Reestr!$F91,ROUND((MAX(0,MIN(Reestr!$G91,(YEAR(D$7)-YEAR(Reestr!$I91))*12+MONTH(D$7)-MONTH(Reestr!$I91)+1)))*(Reestr!$E91-Reestr!$F91)/Reestr!$G91,2))-IF((MAX(0,MIN(Reestr!$G91,(YEAR(D$7)-YEAR(Reestr!$I91))*12+MONTH(D$7)-MONTH(Reestr!$I91)+1-1)))&gt;=Reestr!$G91,Reestr!$E91-Reestr!$F91,ROUND((MAX(0,MIN(Reestr!$G91,(YEAR(D$7)-YEAR(Reestr!$I91))*12+MONTH(D$7)-MONTH(Reestr!$I91)+1-1)))*(Reestr!$E91-Reestr!$F91)/Reestr!$G91,2)),2))</f>
        <v/>
      </c>
      <c r="E93" s="13" t="str">
        <f aca="false">IF(OR(Reestr!$E91="",Reestr!$H91=""),"",ROUND(IF((MAX(0,MIN(Reestr!$G91,(YEAR(E$7)-YEAR(Reestr!$I91))*12+MONTH(E$7)-MONTH(Reestr!$I91)+1)))&gt;=Reestr!$G91,Reestr!$E91-Reestr!$F91,ROUND((MAX(0,MIN(Reestr!$G91,(YEAR(E$7)-YEAR(Reestr!$I91))*12+MONTH(E$7)-MONTH(Reestr!$I91)+1)))*(Reestr!$E91-Reestr!$F91)/Reestr!$G91,2))-IF((MAX(0,MIN(Reestr!$G91,(YEAR(E$7)-YEAR(Reestr!$I91))*12+MONTH(E$7)-MONTH(Reestr!$I91)+1-1)))&gt;=Reestr!$G91,Reestr!$E91-Reestr!$F91,ROUND((MAX(0,MIN(Reestr!$G91,(YEAR(E$7)-YEAR(Reestr!$I91))*12+MONTH(E$7)-MONTH(Reestr!$I91)+1-1)))*(Reestr!$E91-Reestr!$F91)/Reestr!$G91,2)),2))</f>
        <v/>
      </c>
      <c r="F93" s="13" t="str">
        <f aca="false">IF(OR(Reestr!$E91="",Reestr!$H91=""),"",ROUND(IF((MAX(0,MIN(Reestr!$G91,(YEAR(F$7)-YEAR(Reestr!$I91))*12+MONTH(F$7)-MONTH(Reestr!$I91)+1)))&gt;=Reestr!$G91,Reestr!$E91-Reestr!$F91,ROUND((MAX(0,MIN(Reestr!$G91,(YEAR(F$7)-YEAR(Reestr!$I91))*12+MONTH(F$7)-MONTH(Reestr!$I91)+1)))*(Reestr!$E91-Reestr!$F91)/Reestr!$G91,2))-IF((MAX(0,MIN(Reestr!$G91,(YEAR(F$7)-YEAR(Reestr!$I91))*12+MONTH(F$7)-MONTH(Reestr!$I91)+1-1)))&gt;=Reestr!$G91,Reestr!$E91-Reestr!$F91,ROUND((MAX(0,MIN(Reestr!$G91,(YEAR(F$7)-YEAR(Reestr!$I91))*12+MONTH(F$7)-MONTH(Reestr!$I91)+1-1)))*(Reestr!$E91-Reestr!$F91)/Reestr!$G91,2)),2))</f>
        <v/>
      </c>
      <c r="G93" s="13" t="str">
        <f aca="false">IF(OR(Reestr!$E91="",Reestr!$H91=""),"",ROUND(IF((MAX(0,MIN(Reestr!$G91,(YEAR(G$7)-YEAR(Reestr!$I91))*12+MONTH(G$7)-MONTH(Reestr!$I91)+1)))&gt;=Reestr!$G91,Reestr!$E91-Reestr!$F91,ROUND((MAX(0,MIN(Reestr!$G91,(YEAR(G$7)-YEAR(Reestr!$I91))*12+MONTH(G$7)-MONTH(Reestr!$I91)+1)))*(Reestr!$E91-Reestr!$F91)/Reestr!$G91,2))-IF((MAX(0,MIN(Reestr!$G91,(YEAR(G$7)-YEAR(Reestr!$I91))*12+MONTH(G$7)-MONTH(Reestr!$I91)+1-1)))&gt;=Reestr!$G91,Reestr!$E91-Reestr!$F91,ROUND((MAX(0,MIN(Reestr!$G91,(YEAR(G$7)-YEAR(Reestr!$I91))*12+MONTH(G$7)-MONTH(Reestr!$I91)+1-1)))*(Reestr!$E91-Reestr!$F91)/Reestr!$G91,2)),2))</f>
        <v/>
      </c>
      <c r="H93" s="13" t="str">
        <f aca="false">IF(OR(Reestr!$E91="",Reestr!$H91=""),"",ROUND(IF((MAX(0,MIN(Reestr!$G91,(YEAR(H$7)-YEAR(Reestr!$I91))*12+MONTH(H$7)-MONTH(Reestr!$I91)+1)))&gt;=Reestr!$G91,Reestr!$E91-Reestr!$F91,ROUND((MAX(0,MIN(Reestr!$G91,(YEAR(H$7)-YEAR(Reestr!$I91))*12+MONTH(H$7)-MONTH(Reestr!$I91)+1)))*(Reestr!$E91-Reestr!$F91)/Reestr!$G91,2))-IF((MAX(0,MIN(Reestr!$G91,(YEAR(H$7)-YEAR(Reestr!$I91))*12+MONTH(H$7)-MONTH(Reestr!$I91)+1-1)))&gt;=Reestr!$G91,Reestr!$E91-Reestr!$F91,ROUND((MAX(0,MIN(Reestr!$G91,(YEAR(H$7)-YEAR(Reestr!$I91))*12+MONTH(H$7)-MONTH(Reestr!$I91)+1-1)))*(Reestr!$E91-Reestr!$F91)/Reestr!$G91,2)),2))</f>
        <v/>
      </c>
      <c r="I93" s="13" t="str">
        <f aca="false">IF(OR(Reestr!$E91="",Reestr!$H91=""),"",ROUND(IF((MAX(0,MIN(Reestr!$G91,(YEAR(I$7)-YEAR(Reestr!$I91))*12+MONTH(I$7)-MONTH(Reestr!$I91)+1)))&gt;=Reestr!$G91,Reestr!$E91-Reestr!$F91,ROUND((MAX(0,MIN(Reestr!$G91,(YEAR(I$7)-YEAR(Reestr!$I91))*12+MONTH(I$7)-MONTH(Reestr!$I91)+1)))*(Reestr!$E91-Reestr!$F91)/Reestr!$G91,2))-IF((MAX(0,MIN(Reestr!$G91,(YEAR(I$7)-YEAR(Reestr!$I91))*12+MONTH(I$7)-MONTH(Reestr!$I91)+1-1)))&gt;=Reestr!$G91,Reestr!$E91-Reestr!$F91,ROUND((MAX(0,MIN(Reestr!$G91,(YEAR(I$7)-YEAR(Reestr!$I91))*12+MONTH(I$7)-MONTH(Reestr!$I91)+1-1)))*(Reestr!$E91-Reestr!$F91)/Reestr!$G91,2)),2))</f>
        <v/>
      </c>
      <c r="J93" s="13" t="str">
        <f aca="false">IF(OR(Reestr!$E91="",Reestr!$H91=""),"",ROUND(IF((MAX(0,MIN(Reestr!$G91,(YEAR(J$7)-YEAR(Reestr!$I91))*12+MONTH(J$7)-MONTH(Reestr!$I91)+1)))&gt;=Reestr!$G91,Reestr!$E91-Reestr!$F91,ROUND((MAX(0,MIN(Reestr!$G91,(YEAR(J$7)-YEAR(Reestr!$I91))*12+MONTH(J$7)-MONTH(Reestr!$I91)+1)))*(Reestr!$E91-Reestr!$F91)/Reestr!$G91,2))-IF((MAX(0,MIN(Reestr!$G91,(YEAR(J$7)-YEAR(Reestr!$I91))*12+MONTH(J$7)-MONTH(Reestr!$I91)+1-1)))&gt;=Reestr!$G91,Reestr!$E91-Reestr!$F91,ROUND((MAX(0,MIN(Reestr!$G91,(YEAR(J$7)-YEAR(Reestr!$I91))*12+MONTH(J$7)-MONTH(Reestr!$I91)+1-1)))*(Reestr!$E91-Reestr!$F91)/Reestr!$G91,2)),2))</f>
        <v/>
      </c>
      <c r="K93" s="13" t="str">
        <f aca="false">IF(OR(Reestr!$E91="",Reestr!$H91=""),"",ROUND(IF((MAX(0,MIN(Reestr!$G91,(YEAR(K$7)-YEAR(Reestr!$I91))*12+MONTH(K$7)-MONTH(Reestr!$I91)+1)))&gt;=Reestr!$G91,Reestr!$E91-Reestr!$F91,ROUND((MAX(0,MIN(Reestr!$G91,(YEAR(K$7)-YEAR(Reestr!$I91))*12+MONTH(K$7)-MONTH(Reestr!$I91)+1)))*(Reestr!$E91-Reestr!$F91)/Reestr!$G91,2))-IF((MAX(0,MIN(Reestr!$G91,(YEAR(K$7)-YEAR(Reestr!$I91))*12+MONTH(K$7)-MONTH(Reestr!$I91)+1-1)))&gt;=Reestr!$G91,Reestr!$E91-Reestr!$F91,ROUND((MAX(0,MIN(Reestr!$G91,(YEAR(K$7)-YEAR(Reestr!$I91))*12+MONTH(K$7)-MONTH(Reestr!$I91)+1-1)))*(Reestr!$E91-Reestr!$F91)/Reestr!$G91,2)),2))</f>
        <v/>
      </c>
      <c r="L93" s="13" t="str">
        <f aca="false">IF(OR(Reestr!$E91="",Reestr!$H91=""),"",ROUND(IF((MAX(0,MIN(Reestr!$G91,(YEAR(L$7)-YEAR(Reestr!$I91))*12+MONTH(L$7)-MONTH(Reestr!$I91)+1)))&gt;=Reestr!$G91,Reestr!$E91-Reestr!$F91,ROUND((MAX(0,MIN(Reestr!$G91,(YEAR(L$7)-YEAR(Reestr!$I91))*12+MONTH(L$7)-MONTH(Reestr!$I91)+1)))*(Reestr!$E91-Reestr!$F91)/Reestr!$G91,2))-IF((MAX(0,MIN(Reestr!$G91,(YEAR(L$7)-YEAR(Reestr!$I91))*12+MONTH(L$7)-MONTH(Reestr!$I91)+1-1)))&gt;=Reestr!$G91,Reestr!$E91-Reestr!$F91,ROUND((MAX(0,MIN(Reestr!$G91,(YEAR(L$7)-YEAR(Reestr!$I91))*12+MONTH(L$7)-MONTH(Reestr!$I91)+1-1)))*(Reestr!$E91-Reestr!$F91)/Reestr!$G91,2)),2))</f>
        <v/>
      </c>
      <c r="M93" s="13" t="str">
        <f aca="false">IF(OR(Reestr!$E91="",Reestr!$H91=""),"",ROUND(IF((MAX(0,MIN(Reestr!$G91,(YEAR(M$7)-YEAR(Reestr!$I91))*12+MONTH(M$7)-MONTH(Reestr!$I91)+1)))&gt;=Reestr!$G91,Reestr!$E91-Reestr!$F91,ROUND((MAX(0,MIN(Reestr!$G91,(YEAR(M$7)-YEAR(Reestr!$I91))*12+MONTH(M$7)-MONTH(Reestr!$I91)+1)))*(Reestr!$E91-Reestr!$F91)/Reestr!$G91,2))-IF((MAX(0,MIN(Reestr!$G91,(YEAR(M$7)-YEAR(Reestr!$I91))*12+MONTH(M$7)-MONTH(Reestr!$I91)+1-1)))&gt;=Reestr!$G91,Reestr!$E91-Reestr!$F91,ROUND((MAX(0,MIN(Reestr!$G91,(YEAR(M$7)-YEAR(Reestr!$I91))*12+MONTH(M$7)-MONTH(Reestr!$I91)+1-1)))*(Reestr!$E91-Reestr!$F91)/Reestr!$G91,2)),2))</f>
        <v/>
      </c>
      <c r="N93" s="13" t="str">
        <f aca="false">IF(OR(Reestr!$E91="",Reestr!$H91=""),"",ROUND(IF((MAX(0,MIN(Reestr!$G91,(YEAR(N$7)-YEAR(Reestr!$I91))*12+MONTH(N$7)-MONTH(Reestr!$I91)+1)))&gt;=Reestr!$G91,Reestr!$E91-Reestr!$F91,ROUND((MAX(0,MIN(Reestr!$G91,(YEAR(N$7)-YEAR(Reestr!$I91))*12+MONTH(N$7)-MONTH(Reestr!$I91)+1)))*(Reestr!$E91-Reestr!$F91)/Reestr!$G91,2))-IF((MAX(0,MIN(Reestr!$G91,(YEAR(N$7)-YEAR(Reestr!$I91))*12+MONTH(N$7)-MONTH(Reestr!$I91)+1-1)))&gt;=Reestr!$G91,Reestr!$E91-Reestr!$F91,ROUND((MAX(0,MIN(Reestr!$G91,(YEAR(N$7)-YEAR(Reestr!$I91))*12+MONTH(N$7)-MONTH(Reestr!$I91)+1-1)))*(Reestr!$E91-Reestr!$F91)/Reestr!$G91,2)),2))</f>
        <v/>
      </c>
      <c r="O93" s="29" t="str">
        <f aca="false">IF(B93="","",SUM(C93:N93))</f>
        <v/>
      </c>
    </row>
    <row r="94" customFormat="false" ht="15" hidden="false" customHeight="false" outlineLevel="0" collapsed="false">
      <c r="A94" s="23" t="str">
        <f aca="false">Reestr!A92</f>
        <v/>
      </c>
      <c r="B94" s="5" t="str">
        <f aca="false">IF(Reestr!B92="","",Reestr!B92)</f>
        <v/>
      </c>
      <c r="C94" s="13" t="str">
        <f aca="false">IF(OR(Reestr!$E92="",Reestr!$H92=""),"",ROUND(IF((MAX(0,MIN(Reestr!$G92,(YEAR(C$7)-YEAR(Reestr!$I92))*12+MONTH(C$7)-MONTH(Reestr!$I92)+1)))&gt;=Reestr!$G92,Reestr!$E92-Reestr!$F92,ROUND((MAX(0,MIN(Reestr!$G92,(YEAR(C$7)-YEAR(Reestr!$I92))*12+MONTH(C$7)-MONTH(Reestr!$I92)+1)))*(Reestr!$E92-Reestr!$F92)/Reestr!$G92,2))-IF((MAX(0,MIN(Reestr!$G92,(YEAR(C$7)-YEAR(Reestr!$I92))*12+MONTH(C$7)-MONTH(Reestr!$I92)+1-1)))&gt;=Reestr!$G92,Reestr!$E92-Reestr!$F92,ROUND((MAX(0,MIN(Reestr!$G92,(YEAR(C$7)-YEAR(Reestr!$I92))*12+MONTH(C$7)-MONTH(Reestr!$I92)+1-1)))*(Reestr!$E92-Reestr!$F92)/Reestr!$G92,2)),2))</f>
        <v/>
      </c>
      <c r="D94" s="13" t="str">
        <f aca="false">IF(OR(Reestr!$E92="",Reestr!$H92=""),"",ROUND(IF((MAX(0,MIN(Reestr!$G92,(YEAR(D$7)-YEAR(Reestr!$I92))*12+MONTH(D$7)-MONTH(Reestr!$I92)+1)))&gt;=Reestr!$G92,Reestr!$E92-Reestr!$F92,ROUND((MAX(0,MIN(Reestr!$G92,(YEAR(D$7)-YEAR(Reestr!$I92))*12+MONTH(D$7)-MONTH(Reestr!$I92)+1)))*(Reestr!$E92-Reestr!$F92)/Reestr!$G92,2))-IF((MAX(0,MIN(Reestr!$G92,(YEAR(D$7)-YEAR(Reestr!$I92))*12+MONTH(D$7)-MONTH(Reestr!$I92)+1-1)))&gt;=Reestr!$G92,Reestr!$E92-Reestr!$F92,ROUND((MAX(0,MIN(Reestr!$G92,(YEAR(D$7)-YEAR(Reestr!$I92))*12+MONTH(D$7)-MONTH(Reestr!$I92)+1-1)))*(Reestr!$E92-Reestr!$F92)/Reestr!$G92,2)),2))</f>
        <v/>
      </c>
      <c r="E94" s="13" t="str">
        <f aca="false">IF(OR(Reestr!$E92="",Reestr!$H92=""),"",ROUND(IF((MAX(0,MIN(Reestr!$G92,(YEAR(E$7)-YEAR(Reestr!$I92))*12+MONTH(E$7)-MONTH(Reestr!$I92)+1)))&gt;=Reestr!$G92,Reestr!$E92-Reestr!$F92,ROUND((MAX(0,MIN(Reestr!$G92,(YEAR(E$7)-YEAR(Reestr!$I92))*12+MONTH(E$7)-MONTH(Reestr!$I92)+1)))*(Reestr!$E92-Reestr!$F92)/Reestr!$G92,2))-IF((MAX(0,MIN(Reestr!$G92,(YEAR(E$7)-YEAR(Reestr!$I92))*12+MONTH(E$7)-MONTH(Reestr!$I92)+1-1)))&gt;=Reestr!$G92,Reestr!$E92-Reestr!$F92,ROUND((MAX(0,MIN(Reestr!$G92,(YEAR(E$7)-YEAR(Reestr!$I92))*12+MONTH(E$7)-MONTH(Reestr!$I92)+1-1)))*(Reestr!$E92-Reestr!$F92)/Reestr!$G92,2)),2))</f>
        <v/>
      </c>
      <c r="F94" s="13" t="str">
        <f aca="false">IF(OR(Reestr!$E92="",Reestr!$H92=""),"",ROUND(IF((MAX(0,MIN(Reestr!$G92,(YEAR(F$7)-YEAR(Reestr!$I92))*12+MONTH(F$7)-MONTH(Reestr!$I92)+1)))&gt;=Reestr!$G92,Reestr!$E92-Reestr!$F92,ROUND((MAX(0,MIN(Reestr!$G92,(YEAR(F$7)-YEAR(Reestr!$I92))*12+MONTH(F$7)-MONTH(Reestr!$I92)+1)))*(Reestr!$E92-Reestr!$F92)/Reestr!$G92,2))-IF((MAX(0,MIN(Reestr!$G92,(YEAR(F$7)-YEAR(Reestr!$I92))*12+MONTH(F$7)-MONTH(Reestr!$I92)+1-1)))&gt;=Reestr!$G92,Reestr!$E92-Reestr!$F92,ROUND((MAX(0,MIN(Reestr!$G92,(YEAR(F$7)-YEAR(Reestr!$I92))*12+MONTH(F$7)-MONTH(Reestr!$I92)+1-1)))*(Reestr!$E92-Reestr!$F92)/Reestr!$G92,2)),2))</f>
        <v/>
      </c>
      <c r="G94" s="13" t="str">
        <f aca="false">IF(OR(Reestr!$E92="",Reestr!$H92=""),"",ROUND(IF((MAX(0,MIN(Reestr!$G92,(YEAR(G$7)-YEAR(Reestr!$I92))*12+MONTH(G$7)-MONTH(Reestr!$I92)+1)))&gt;=Reestr!$G92,Reestr!$E92-Reestr!$F92,ROUND((MAX(0,MIN(Reestr!$G92,(YEAR(G$7)-YEAR(Reestr!$I92))*12+MONTH(G$7)-MONTH(Reestr!$I92)+1)))*(Reestr!$E92-Reestr!$F92)/Reestr!$G92,2))-IF((MAX(0,MIN(Reestr!$G92,(YEAR(G$7)-YEAR(Reestr!$I92))*12+MONTH(G$7)-MONTH(Reestr!$I92)+1-1)))&gt;=Reestr!$G92,Reestr!$E92-Reestr!$F92,ROUND((MAX(0,MIN(Reestr!$G92,(YEAR(G$7)-YEAR(Reestr!$I92))*12+MONTH(G$7)-MONTH(Reestr!$I92)+1-1)))*(Reestr!$E92-Reestr!$F92)/Reestr!$G92,2)),2))</f>
        <v/>
      </c>
      <c r="H94" s="13" t="str">
        <f aca="false">IF(OR(Reestr!$E92="",Reestr!$H92=""),"",ROUND(IF((MAX(0,MIN(Reestr!$G92,(YEAR(H$7)-YEAR(Reestr!$I92))*12+MONTH(H$7)-MONTH(Reestr!$I92)+1)))&gt;=Reestr!$G92,Reestr!$E92-Reestr!$F92,ROUND((MAX(0,MIN(Reestr!$G92,(YEAR(H$7)-YEAR(Reestr!$I92))*12+MONTH(H$7)-MONTH(Reestr!$I92)+1)))*(Reestr!$E92-Reestr!$F92)/Reestr!$G92,2))-IF((MAX(0,MIN(Reestr!$G92,(YEAR(H$7)-YEAR(Reestr!$I92))*12+MONTH(H$7)-MONTH(Reestr!$I92)+1-1)))&gt;=Reestr!$G92,Reestr!$E92-Reestr!$F92,ROUND((MAX(0,MIN(Reestr!$G92,(YEAR(H$7)-YEAR(Reestr!$I92))*12+MONTH(H$7)-MONTH(Reestr!$I92)+1-1)))*(Reestr!$E92-Reestr!$F92)/Reestr!$G92,2)),2))</f>
        <v/>
      </c>
      <c r="I94" s="13" t="str">
        <f aca="false">IF(OR(Reestr!$E92="",Reestr!$H92=""),"",ROUND(IF((MAX(0,MIN(Reestr!$G92,(YEAR(I$7)-YEAR(Reestr!$I92))*12+MONTH(I$7)-MONTH(Reestr!$I92)+1)))&gt;=Reestr!$G92,Reestr!$E92-Reestr!$F92,ROUND((MAX(0,MIN(Reestr!$G92,(YEAR(I$7)-YEAR(Reestr!$I92))*12+MONTH(I$7)-MONTH(Reestr!$I92)+1)))*(Reestr!$E92-Reestr!$F92)/Reestr!$G92,2))-IF((MAX(0,MIN(Reestr!$G92,(YEAR(I$7)-YEAR(Reestr!$I92))*12+MONTH(I$7)-MONTH(Reestr!$I92)+1-1)))&gt;=Reestr!$G92,Reestr!$E92-Reestr!$F92,ROUND((MAX(0,MIN(Reestr!$G92,(YEAR(I$7)-YEAR(Reestr!$I92))*12+MONTH(I$7)-MONTH(Reestr!$I92)+1-1)))*(Reestr!$E92-Reestr!$F92)/Reestr!$G92,2)),2))</f>
        <v/>
      </c>
      <c r="J94" s="13" t="str">
        <f aca="false">IF(OR(Reestr!$E92="",Reestr!$H92=""),"",ROUND(IF((MAX(0,MIN(Reestr!$G92,(YEAR(J$7)-YEAR(Reestr!$I92))*12+MONTH(J$7)-MONTH(Reestr!$I92)+1)))&gt;=Reestr!$G92,Reestr!$E92-Reestr!$F92,ROUND((MAX(0,MIN(Reestr!$G92,(YEAR(J$7)-YEAR(Reestr!$I92))*12+MONTH(J$7)-MONTH(Reestr!$I92)+1)))*(Reestr!$E92-Reestr!$F92)/Reestr!$G92,2))-IF((MAX(0,MIN(Reestr!$G92,(YEAR(J$7)-YEAR(Reestr!$I92))*12+MONTH(J$7)-MONTH(Reestr!$I92)+1-1)))&gt;=Reestr!$G92,Reestr!$E92-Reestr!$F92,ROUND((MAX(0,MIN(Reestr!$G92,(YEAR(J$7)-YEAR(Reestr!$I92))*12+MONTH(J$7)-MONTH(Reestr!$I92)+1-1)))*(Reestr!$E92-Reestr!$F92)/Reestr!$G92,2)),2))</f>
        <v/>
      </c>
      <c r="K94" s="13" t="str">
        <f aca="false">IF(OR(Reestr!$E92="",Reestr!$H92=""),"",ROUND(IF((MAX(0,MIN(Reestr!$G92,(YEAR(K$7)-YEAR(Reestr!$I92))*12+MONTH(K$7)-MONTH(Reestr!$I92)+1)))&gt;=Reestr!$G92,Reestr!$E92-Reestr!$F92,ROUND((MAX(0,MIN(Reestr!$G92,(YEAR(K$7)-YEAR(Reestr!$I92))*12+MONTH(K$7)-MONTH(Reestr!$I92)+1)))*(Reestr!$E92-Reestr!$F92)/Reestr!$G92,2))-IF((MAX(0,MIN(Reestr!$G92,(YEAR(K$7)-YEAR(Reestr!$I92))*12+MONTH(K$7)-MONTH(Reestr!$I92)+1-1)))&gt;=Reestr!$G92,Reestr!$E92-Reestr!$F92,ROUND((MAX(0,MIN(Reestr!$G92,(YEAR(K$7)-YEAR(Reestr!$I92))*12+MONTH(K$7)-MONTH(Reestr!$I92)+1-1)))*(Reestr!$E92-Reestr!$F92)/Reestr!$G92,2)),2))</f>
        <v/>
      </c>
      <c r="L94" s="13" t="str">
        <f aca="false">IF(OR(Reestr!$E92="",Reestr!$H92=""),"",ROUND(IF((MAX(0,MIN(Reestr!$G92,(YEAR(L$7)-YEAR(Reestr!$I92))*12+MONTH(L$7)-MONTH(Reestr!$I92)+1)))&gt;=Reestr!$G92,Reestr!$E92-Reestr!$F92,ROUND((MAX(0,MIN(Reestr!$G92,(YEAR(L$7)-YEAR(Reestr!$I92))*12+MONTH(L$7)-MONTH(Reestr!$I92)+1)))*(Reestr!$E92-Reestr!$F92)/Reestr!$G92,2))-IF((MAX(0,MIN(Reestr!$G92,(YEAR(L$7)-YEAR(Reestr!$I92))*12+MONTH(L$7)-MONTH(Reestr!$I92)+1-1)))&gt;=Reestr!$G92,Reestr!$E92-Reestr!$F92,ROUND((MAX(0,MIN(Reestr!$G92,(YEAR(L$7)-YEAR(Reestr!$I92))*12+MONTH(L$7)-MONTH(Reestr!$I92)+1-1)))*(Reestr!$E92-Reestr!$F92)/Reestr!$G92,2)),2))</f>
        <v/>
      </c>
      <c r="M94" s="13" t="str">
        <f aca="false">IF(OR(Reestr!$E92="",Reestr!$H92=""),"",ROUND(IF((MAX(0,MIN(Reestr!$G92,(YEAR(M$7)-YEAR(Reestr!$I92))*12+MONTH(M$7)-MONTH(Reestr!$I92)+1)))&gt;=Reestr!$G92,Reestr!$E92-Reestr!$F92,ROUND((MAX(0,MIN(Reestr!$G92,(YEAR(M$7)-YEAR(Reestr!$I92))*12+MONTH(M$7)-MONTH(Reestr!$I92)+1)))*(Reestr!$E92-Reestr!$F92)/Reestr!$G92,2))-IF((MAX(0,MIN(Reestr!$G92,(YEAR(M$7)-YEAR(Reestr!$I92))*12+MONTH(M$7)-MONTH(Reestr!$I92)+1-1)))&gt;=Reestr!$G92,Reestr!$E92-Reestr!$F92,ROUND((MAX(0,MIN(Reestr!$G92,(YEAR(M$7)-YEAR(Reestr!$I92))*12+MONTH(M$7)-MONTH(Reestr!$I92)+1-1)))*(Reestr!$E92-Reestr!$F92)/Reestr!$G92,2)),2))</f>
        <v/>
      </c>
      <c r="N94" s="13" t="str">
        <f aca="false">IF(OR(Reestr!$E92="",Reestr!$H92=""),"",ROUND(IF((MAX(0,MIN(Reestr!$G92,(YEAR(N$7)-YEAR(Reestr!$I92))*12+MONTH(N$7)-MONTH(Reestr!$I92)+1)))&gt;=Reestr!$G92,Reestr!$E92-Reestr!$F92,ROUND((MAX(0,MIN(Reestr!$G92,(YEAR(N$7)-YEAR(Reestr!$I92))*12+MONTH(N$7)-MONTH(Reestr!$I92)+1)))*(Reestr!$E92-Reestr!$F92)/Reestr!$G92,2))-IF((MAX(0,MIN(Reestr!$G92,(YEAR(N$7)-YEAR(Reestr!$I92))*12+MONTH(N$7)-MONTH(Reestr!$I92)+1-1)))&gt;=Reestr!$G92,Reestr!$E92-Reestr!$F92,ROUND((MAX(0,MIN(Reestr!$G92,(YEAR(N$7)-YEAR(Reestr!$I92))*12+MONTH(N$7)-MONTH(Reestr!$I92)+1-1)))*(Reestr!$E92-Reestr!$F92)/Reestr!$G92,2)),2))</f>
        <v/>
      </c>
      <c r="O94" s="29" t="str">
        <f aca="false">IF(B94="","",SUM(C94:N94))</f>
        <v/>
      </c>
    </row>
    <row r="95" customFormat="false" ht="15" hidden="false" customHeight="false" outlineLevel="0" collapsed="false">
      <c r="A95" s="23" t="str">
        <f aca="false">Reestr!A93</f>
        <v/>
      </c>
      <c r="B95" s="5" t="str">
        <f aca="false">IF(Reestr!B93="","",Reestr!B93)</f>
        <v/>
      </c>
      <c r="C95" s="13" t="str">
        <f aca="false">IF(OR(Reestr!$E93="",Reestr!$H93=""),"",ROUND(IF((MAX(0,MIN(Reestr!$G93,(YEAR(C$7)-YEAR(Reestr!$I93))*12+MONTH(C$7)-MONTH(Reestr!$I93)+1)))&gt;=Reestr!$G93,Reestr!$E93-Reestr!$F93,ROUND((MAX(0,MIN(Reestr!$G93,(YEAR(C$7)-YEAR(Reestr!$I93))*12+MONTH(C$7)-MONTH(Reestr!$I93)+1)))*(Reestr!$E93-Reestr!$F93)/Reestr!$G93,2))-IF((MAX(0,MIN(Reestr!$G93,(YEAR(C$7)-YEAR(Reestr!$I93))*12+MONTH(C$7)-MONTH(Reestr!$I93)+1-1)))&gt;=Reestr!$G93,Reestr!$E93-Reestr!$F93,ROUND((MAX(0,MIN(Reestr!$G93,(YEAR(C$7)-YEAR(Reestr!$I93))*12+MONTH(C$7)-MONTH(Reestr!$I93)+1-1)))*(Reestr!$E93-Reestr!$F93)/Reestr!$G93,2)),2))</f>
        <v/>
      </c>
      <c r="D95" s="13" t="str">
        <f aca="false">IF(OR(Reestr!$E93="",Reestr!$H93=""),"",ROUND(IF((MAX(0,MIN(Reestr!$G93,(YEAR(D$7)-YEAR(Reestr!$I93))*12+MONTH(D$7)-MONTH(Reestr!$I93)+1)))&gt;=Reestr!$G93,Reestr!$E93-Reestr!$F93,ROUND((MAX(0,MIN(Reestr!$G93,(YEAR(D$7)-YEAR(Reestr!$I93))*12+MONTH(D$7)-MONTH(Reestr!$I93)+1)))*(Reestr!$E93-Reestr!$F93)/Reestr!$G93,2))-IF((MAX(0,MIN(Reestr!$G93,(YEAR(D$7)-YEAR(Reestr!$I93))*12+MONTH(D$7)-MONTH(Reestr!$I93)+1-1)))&gt;=Reestr!$G93,Reestr!$E93-Reestr!$F93,ROUND((MAX(0,MIN(Reestr!$G93,(YEAR(D$7)-YEAR(Reestr!$I93))*12+MONTH(D$7)-MONTH(Reestr!$I93)+1-1)))*(Reestr!$E93-Reestr!$F93)/Reestr!$G93,2)),2))</f>
        <v/>
      </c>
      <c r="E95" s="13" t="str">
        <f aca="false">IF(OR(Reestr!$E93="",Reestr!$H93=""),"",ROUND(IF((MAX(0,MIN(Reestr!$G93,(YEAR(E$7)-YEAR(Reestr!$I93))*12+MONTH(E$7)-MONTH(Reestr!$I93)+1)))&gt;=Reestr!$G93,Reestr!$E93-Reestr!$F93,ROUND((MAX(0,MIN(Reestr!$G93,(YEAR(E$7)-YEAR(Reestr!$I93))*12+MONTH(E$7)-MONTH(Reestr!$I93)+1)))*(Reestr!$E93-Reestr!$F93)/Reestr!$G93,2))-IF((MAX(0,MIN(Reestr!$G93,(YEAR(E$7)-YEAR(Reestr!$I93))*12+MONTH(E$7)-MONTH(Reestr!$I93)+1-1)))&gt;=Reestr!$G93,Reestr!$E93-Reestr!$F93,ROUND((MAX(0,MIN(Reestr!$G93,(YEAR(E$7)-YEAR(Reestr!$I93))*12+MONTH(E$7)-MONTH(Reestr!$I93)+1-1)))*(Reestr!$E93-Reestr!$F93)/Reestr!$G93,2)),2))</f>
        <v/>
      </c>
      <c r="F95" s="13" t="str">
        <f aca="false">IF(OR(Reestr!$E93="",Reestr!$H93=""),"",ROUND(IF((MAX(0,MIN(Reestr!$G93,(YEAR(F$7)-YEAR(Reestr!$I93))*12+MONTH(F$7)-MONTH(Reestr!$I93)+1)))&gt;=Reestr!$G93,Reestr!$E93-Reestr!$F93,ROUND((MAX(0,MIN(Reestr!$G93,(YEAR(F$7)-YEAR(Reestr!$I93))*12+MONTH(F$7)-MONTH(Reestr!$I93)+1)))*(Reestr!$E93-Reestr!$F93)/Reestr!$G93,2))-IF((MAX(0,MIN(Reestr!$G93,(YEAR(F$7)-YEAR(Reestr!$I93))*12+MONTH(F$7)-MONTH(Reestr!$I93)+1-1)))&gt;=Reestr!$G93,Reestr!$E93-Reestr!$F93,ROUND((MAX(0,MIN(Reestr!$G93,(YEAR(F$7)-YEAR(Reestr!$I93))*12+MONTH(F$7)-MONTH(Reestr!$I93)+1-1)))*(Reestr!$E93-Reestr!$F93)/Reestr!$G93,2)),2))</f>
        <v/>
      </c>
      <c r="G95" s="13" t="str">
        <f aca="false">IF(OR(Reestr!$E93="",Reestr!$H93=""),"",ROUND(IF((MAX(0,MIN(Reestr!$G93,(YEAR(G$7)-YEAR(Reestr!$I93))*12+MONTH(G$7)-MONTH(Reestr!$I93)+1)))&gt;=Reestr!$G93,Reestr!$E93-Reestr!$F93,ROUND((MAX(0,MIN(Reestr!$G93,(YEAR(G$7)-YEAR(Reestr!$I93))*12+MONTH(G$7)-MONTH(Reestr!$I93)+1)))*(Reestr!$E93-Reestr!$F93)/Reestr!$G93,2))-IF((MAX(0,MIN(Reestr!$G93,(YEAR(G$7)-YEAR(Reestr!$I93))*12+MONTH(G$7)-MONTH(Reestr!$I93)+1-1)))&gt;=Reestr!$G93,Reestr!$E93-Reestr!$F93,ROUND((MAX(0,MIN(Reestr!$G93,(YEAR(G$7)-YEAR(Reestr!$I93))*12+MONTH(G$7)-MONTH(Reestr!$I93)+1-1)))*(Reestr!$E93-Reestr!$F93)/Reestr!$G93,2)),2))</f>
        <v/>
      </c>
      <c r="H95" s="13" t="str">
        <f aca="false">IF(OR(Reestr!$E93="",Reestr!$H93=""),"",ROUND(IF((MAX(0,MIN(Reestr!$G93,(YEAR(H$7)-YEAR(Reestr!$I93))*12+MONTH(H$7)-MONTH(Reestr!$I93)+1)))&gt;=Reestr!$G93,Reestr!$E93-Reestr!$F93,ROUND((MAX(0,MIN(Reestr!$G93,(YEAR(H$7)-YEAR(Reestr!$I93))*12+MONTH(H$7)-MONTH(Reestr!$I93)+1)))*(Reestr!$E93-Reestr!$F93)/Reestr!$G93,2))-IF((MAX(0,MIN(Reestr!$G93,(YEAR(H$7)-YEAR(Reestr!$I93))*12+MONTH(H$7)-MONTH(Reestr!$I93)+1-1)))&gt;=Reestr!$G93,Reestr!$E93-Reestr!$F93,ROUND((MAX(0,MIN(Reestr!$G93,(YEAR(H$7)-YEAR(Reestr!$I93))*12+MONTH(H$7)-MONTH(Reestr!$I93)+1-1)))*(Reestr!$E93-Reestr!$F93)/Reestr!$G93,2)),2))</f>
        <v/>
      </c>
      <c r="I95" s="13" t="str">
        <f aca="false">IF(OR(Reestr!$E93="",Reestr!$H93=""),"",ROUND(IF((MAX(0,MIN(Reestr!$G93,(YEAR(I$7)-YEAR(Reestr!$I93))*12+MONTH(I$7)-MONTH(Reestr!$I93)+1)))&gt;=Reestr!$G93,Reestr!$E93-Reestr!$F93,ROUND((MAX(0,MIN(Reestr!$G93,(YEAR(I$7)-YEAR(Reestr!$I93))*12+MONTH(I$7)-MONTH(Reestr!$I93)+1)))*(Reestr!$E93-Reestr!$F93)/Reestr!$G93,2))-IF((MAX(0,MIN(Reestr!$G93,(YEAR(I$7)-YEAR(Reestr!$I93))*12+MONTH(I$7)-MONTH(Reestr!$I93)+1-1)))&gt;=Reestr!$G93,Reestr!$E93-Reestr!$F93,ROUND((MAX(0,MIN(Reestr!$G93,(YEAR(I$7)-YEAR(Reestr!$I93))*12+MONTH(I$7)-MONTH(Reestr!$I93)+1-1)))*(Reestr!$E93-Reestr!$F93)/Reestr!$G93,2)),2))</f>
        <v/>
      </c>
      <c r="J95" s="13" t="str">
        <f aca="false">IF(OR(Reestr!$E93="",Reestr!$H93=""),"",ROUND(IF((MAX(0,MIN(Reestr!$G93,(YEAR(J$7)-YEAR(Reestr!$I93))*12+MONTH(J$7)-MONTH(Reestr!$I93)+1)))&gt;=Reestr!$G93,Reestr!$E93-Reestr!$F93,ROUND((MAX(0,MIN(Reestr!$G93,(YEAR(J$7)-YEAR(Reestr!$I93))*12+MONTH(J$7)-MONTH(Reestr!$I93)+1)))*(Reestr!$E93-Reestr!$F93)/Reestr!$G93,2))-IF((MAX(0,MIN(Reestr!$G93,(YEAR(J$7)-YEAR(Reestr!$I93))*12+MONTH(J$7)-MONTH(Reestr!$I93)+1-1)))&gt;=Reestr!$G93,Reestr!$E93-Reestr!$F93,ROUND((MAX(0,MIN(Reestr!$G93,(YEAR(J$7)-YEAR(Reestr!$I93))*12+MONTH(J$7)-MONTH(Reestr!$I93)+1-1)))*(Reestr!$E93-Reestr!$F93)/Reestr!$G93,2)),2))</f>
        <v/>
      </c>
      <c r="K95" s="13" t="str">
        <f aca="false">IF(OR(Reestr!$E93="",Reestr!$H93=""),"",ROUND(IF((MAX(0,MIN(Reestr!$G93,(YEAR(K$7)-YEAR(Reestr!$I93))*12+MONTH(K$7)-MONTH(Reestr!$I93)+1)))&gt;=Reestr!$G93,Reestr!$E93-Reestr!$F93,ROUND((MAX(0,MIN(Reestr!$G93,(YEAR(K$7)-YEAR(Reestr!$I93))*12+MONTH(K$7)-MONTH(Reestr!$I93)+1)))*(Reestr!$E93-Reestr!$F93)/Reestr!$G93,2))-IF((MAX(0,MIN(Reestr!$G93,(YEAR(K$7)-YEAR(Reestr!$I93))*12+MONTH(K$7)-MONTH(Reestr!$I93)+1-1)))&gt;=Reestr!$G93,Reestr!$E93-Reestr!$F93,ROUND((MAX(0,MIN(Reestr!$G93,(YEAR(K$7)-YEAR(Reestr!$I93))*12+MONTH(K$7)-MONTH(Reestr!$I93)+1-1)))*(Reestr!$E93-Reestr!$F93)/Reestr!$G93,2)),2))</f>
        <v/>
      </c>
      <c r="L95" s="13" t="str">
        <f aca="false">IF(OR(Reestr!$E93="",Reestr!$H93=""),"",ROUND(IF((MAX(0,MIN(Reestr!$G93,(YEAR(L$7)-YEAR(Reestr!$I93))*12+MONTH(L$7)-MONTH(Reestr!$I93)+1)))&gt;=Reestr!$G93,Reestr!$E93-Reestr!$F93,ROUND((MAX(0,MIN(Reestr!$G93,(YEAR(L$7)-YEAR(Reestr!$I93))*12+MONTH(L$7)-MONTH(Reestr!$I93)+1)))*(Reestr!$E93-Reestr!$F93)/Reestr!$G93,2))-IF((MAX(0,MIN(Reestr!$G93,(YEAR(L$7)-YEAR(Reestr!$I93))*12+MONTH(L$7)-MONTH(Reestr!$I93)+1-1)))&gt;=Reestr!$G93,Reestr!$E93-Reestr!$F93,ROUND((MAX(0,MIN(Reestr!$G93,(YEAR(L$7)-YEAR(Reestr!$I93))*12+MONTH(L$7)-MONTH(Reestr!$I93)+1-1)))*(Reestr!$E93-Reestr!$F93)/Reestr!$G93,2)),2))</f>
        <v/>
      </c>
      <c r="M95" s="13" t="str">
        <f aca="false">IF(OR(Reestr!$E93="",Reestr!$H93=""),"",ROUND(IF((MAX(0,MIN(Reestr!$G93,(YEAR(M$7)-YEAR(Reestr!$I93))*12+MONTH(M$7)-MONTH(Reestr!$I93)+1)))&gt;=Reestr!$G93,Reestr!$E93-Reestr!$F93,ROUND((MAX(0,MIN(Reestr!$G93,(YEAR(M$7)-YEAR(Reestr!$I93))*12+MONTH(M$7)-MONTH(Reestr!$I93)+1)))*(Reestr!$E93-Reestr!$F93)/Reestr!$G93,2))-IF((MAX(0,MIN(Reestr!$G93,(YEAR(M$7)-YEAR(Reestr!$I93))*12+MONTH(M$7)-MONTH(Reestr!$I93)+1-1)))&gt;=Reestr!$G93,Reestr!$E93-Reestr!$F93,ROUND((MAX(0,MIN(Reestr!$G93,(YEAR(M$7)-YEAR(Reestr!$I93))*12+MONTH(M$7)-MONTH(Reestr!$I93)+1-1)))*(Reestr!$E93-Reestr!$F93)/Reestr!$G93,2)),2))</f>
        <v/>
      </c>
      <c r="N95" s="13" t="str">
        <f aca="false">IF(OR(Reestr!$E93="",Reestr!$H93=""),"",ROUND(IF((MAX(0,MIN(Reestr!$G93,(YEAR(N$7)-YEAR(Reestr!$I93))*12+MONTH(N$7)-MONTH(Reestr!$I93)+1)))&gt;=Reestr!$G93,Reestr!$E93-Reestr!$F93,ROUND((MAX(0,MIN(Reestr!$G93,(YEAR(N$7)-YEAR(Reestr!$I93))*12+MONTH(N$7)-MONTH(Reestr!$I93)+1)))*(Reestr!$E93-Reestr!$F93)/Reestr!$G93,2))-IF((MAX(0,MIN(Reestr!$G93,(YEAR(N$7)-YEAR(Reestr!$I93))*12+MONTH(N$7)-MONTH(Reestr!$I93)+1-1)))&gt;=Reestr!$G93,Reestr!$E93-Reestr!$F93,ROUND((MAX(0,MIN(Reestr!$G93,(YEAR(N$7)-YEAR(Reestr!$I93))*12+MONTH(N$7)-MONTH(Reestr!$I93)+1-1)))*(Reestr!$E93-Reestr!$F93)/Reestr!$G93,2)),2))</f>
        <v/>
      </c>
      <c r="O95" s="29" t="str">
        <f aca="false">IF(B95="","",SUM(C95:N95))</f>
        <v/>
      </c>
    </row>
    <row r="96" customFormat="false" ht="15" hidden="false" customHeight="false" outlineLevel="0" collapsed="false">
      <c r="A96" s="23" t="str">
        <f aca="false">Reestr!A94</f>
        <v/>
      </c>
      <c r="B96" s="5" t="str">
        <f aca="false">IF(Reestr!B94="","",Reestr!B94)</f>
        <v/>
      </c>
      <c r="C96" s="13" t="str">
        <f aca="false">IF(OR(Reestr!$E94="",Reestr!$H94=""),"",ROUND(IF((MAX(0,MIN(Reestr!$G94,(YEAR(C$7)-YEAR(Reestr!$I94))*12+MONTH(C$7)-MONTH(Reestr!$I94)+1)))&gt;=Reestr!$G94,Reestr!$E94-Reestr!$F94,ROUND((MAX(0,MIN(Reestr!$G94,(YEAR(C$7)-YEAR(Reestr!$I94))*12+MONTH(C$7)-MONTH(Reestr!$I94)+1)))*(Reestr!$E94-Reestr!$F94)/Reestr!$G94,2))-IF((MAX(0,MIN(Reestr!$G94,(YEAR(C$7)-YEAR(Reestr!$I94))*12+MONTH(C$7)-MONTH(Reestr!$I94)+1-1)))&gt;=Reestr!$G94,Reestr!$E94-Reestr!$F94,ROUND((MAX(0,MIN(Reestr!$G94,(YEAR(C$7)-YEAR(Reestr!$I94))*12+MONTH(C$7)-MONTH(Reestr!$I94)+1-1)))*(Reestr!$E94-Reestr!$F94)/Reestr!$G94,2)),2))</f>
        <v/>
      </c>
      <c r="D96" s="13" t="str">
        <f aca="false">IF(OR(Reestr!$E94="",Reestr!$H94=""),"",ROUND(IF((MAX(0,MIN(Reestr!$G94,(YEAR(D$7)-YEAR(Reestr!$I94))*12+MONTH(D$7)-MONTH(Reestr!$I94)+1)))&gt;=Reestr!$G94,Reestr!$E94-Reestr!$F94,ROUND((MAX(0,MIN(Reestr!$G94,(YEAR(D$7)-YEAR(Reestr!$I94))*12+MONTH(D$7)-MONTH(Reestr!$I94)+1)))*(Reestr!$E94-Reestr!$F94)/Reestr!$G94,2))-IF((MAX(0,MIN(Reestr!$G94,(YEAR(D$7)-YEAR(Reestr!$I94))*12+MONTH(D$7)-MONTH(Reestr!$I94)+1-1)))&gt;=Reestr!$G94,Reestr!$E94-Reestr!$F94,ROUND((MAX(0,MIN(Reestr!$G94,(YEAR(D$7)-YEAR(Reestr!$I94))*12+MONTH(D$7)-MONTH(Reestr!$I94)+1-1)))*(Reestr!$E94-Reestr!$F94)/Reestr!$G94,2)),2))</f>
        <v/>
      </c>
      <c r="E96" s="13" t="str">
        <f aca="false">IF(OR(Reestr!$E94="",Reestr!$H94=""),"",ROUND(IF((MAX(0,MIN(Reestr!$G94,(YEAR(E$7)-YEAR(Reestr!$I94))*12+MONTH(E$7)-MONTH(Reestr!$I94)+1)))&gt;=Reestr!$G94,Reestr!$E94-Reestr!$F94,ROUND((MAX(0,MIN(Reestr!$G94,(YEAR(E$7)-YEAR(Reestr!$I94))*12+MONTH(E$7)-MONTH(Reestr!$I94)+1)))*(Reestr!$E94-Reestr!$F94)/Reestr!$G94,2))-IF((MAX(0,MIN(Reestr!$G94,(YEAR(E$7)-YEAR(Reestr!$I94))*12+MONTH(E$7)-MONTH(Reestr!$I94)+1-1)))&gt;=Reestr!$G94,Reestr!$E94-Reestr!$F94,ROUND((MAX(0,MIN(Reestr!$G94,(YEAR(E$7)-YEAR(Reestr!$I94))*12+MONTH(E$7)-MONTH(Reestr!$I94)+1-1)))*(Reestr!$E94-Reestr!$F94)/Reestr!$G94,2)),2))</f>
        <v/>
      </c>
      <c r="F96" s="13" t="str">
        <f aca="false">IF(OR(Reestr!$E94="",Reestr!$H94=""),"",ROUND(IF((MAX(0,MIN(Reestr!$G94,(YEAR(F$7)-YEAR(Reestr!$I94))*12+MONTH(F$7)-MONTH(Reestr!$I94)+1)))&gt;=Reestr!$G94,Reestr!$E94-Reestr!$F94,ROUND((MAX(0,MIN(Reestr!$G94,(YEAR(F$7)-YEAR(Reestr!$I94))*12+MONTH(F$7)-MONTH(Reestr!$I94)+1)))*(Reestr!$E94-Reestr!$F94)/Reestr!$G94,2))-IF((MAX(0,MIN(Reestr!$G94,(YEAR(F$7)-YEAR(Reestr!$I94))*12+MONTH(F$7)-MONTH(Reestr!$I94)+1-1)))&gt;=Reestr!$G94,Reestr!$E94-Reestr!$F94,ROUND((MAX(0,MIN(Reestr!$G94,(YEAR(F$7)-YEAR(Reestr!$I94))*12+MONTH(F$7)-MONTH(Reestr!$I94)+1-1)))*(Reestr!$E94-Reestr!$F94)/Reestr!$G94,2)),2))</f>
        <v/>
      </c>
      <c r="G96" s="13" t="str">
        <f aca="false">IF(OR(Reestr!$E94="",Reestr!$H94=""),"",ROUND(IF((MAX(0,MIN(Reestr!$G94,(YEAR(G$7)-YEAR(Reestr!$I94))*12+MONTH(G$7)-MONTH(Reestr!$I94)+1)))&gt;=Reestr!$G94,Reestr!$E94-Reestr!$F94,ROUND((MAX(0,MIN(Reestr!$G94,(YEAR(G$7)-YEAR(Reestr!$I94))*12+MONTH(G$7)-MONTH(Reestr!$I94)+1)))*(Reestr!$E94-Reestr!$F94)/Reestr!$G94,2))-IF((MAX(0,MIN(Reestr!$G94,(YEAR(G$7)-YEAR(Reestr!$I94))*12+MONTH(G$7)-MONTH(Reestr!$I94)+1-1)))&gt;=Reestr!$G94,Reestr!$E94-Reestr!$F94,ROUND((MAX(0,MIN(Reestr!$G94,(YEAR(G$7)-YEAR(Reestr!$I94))*12+MONTH(G$7)-MONTH(Reestr!$I94)+1-1)))*(Reestr!$E94-Reestr!$F94)/Reestr!$G94,2)),2))</f>
        <v/>
      </c>
      <c r="H96" s="13" t="str">
        <f aca="false">IF(OR(Reestr!$E94="",Reestr!$H94=""),"",ROUND(IF((MAX(0,MIN(Reestr!$G94,(YEAR(H$7)-YEAR(Reestr!$I94))*12+MONTH(H$7)-MONTH(Reestr!$I94)+1)))&gt;=Reestr!$G94,Reestr!$E94-Reestr!$F94,ROUND((MAX(0,MIN(Reestr!$G94,(YEAR(H$7)-YEAR(Reestr!$I94))*12+MONTH(H$7)-MONTH(Reestr!$I94)+1)))*(Reestr!$E94-Reestr!$F94)/Reestr!$G94,2))-IF((MAX(0,MIN(Reestr!$G94,(YEAR(H$7)-YEAR(Reestr!$I94))*12+MONTH(H$7)-MONTH(Reestr!$I94)+1-1)))&gt;=Reestr!$G94,Reestr!$E94-Reestr!$F94,ROUND((MAX(0,MIN(Reestr!$G94,(YEAR(H$7)-YEAR(Reestr!$I94))*12+MONTH(H$7)-MONTH(Reestr!$I94)+1-1)))*(Reestr!$E94-Reestr!$F94)/Reestr!$G94,2)),2))</f>
        <v/>
      </c>
      <c r="I96" s="13" t="str">
        <f aca="false">IF(OR(Reestr!$E94="",Reestr!$H94=""),"",ROUND(IF((MAX(0,MIN(Reestr!$G94,(YEAR(I$7)-YEAR(Reestr!$I94))*12+MONTH(I$7)-MONTH(Reestr!$I94)+1)))&gt;=Reestr!$G94,Reestr!$E94-Reestr!$F94,ROUND((MAX(0,MIN(Reestr!$G94,(YEAR(I$7)-YEAR(Reestr!$I94))*12+MONTH(I$7)-MONTH(Reestr!$I94)+1)))*(Reestr!$E94-Reestr!$F94)/Reestr!$G94,2))-IF((MAX(0,MIN(Reestr!$G94,(YEAR(I$7)-YEAR(Reestr!$I94))*12+MONTH(I$7)-MONTH(Reestr!$I94)+1-1)))&gt;=Reestr!$G94,Reestr!$E94-Reestr!$F94,ROUND((MAX(0,MIN(Reestr!$G94,(YEAR(I$7)-YEAR(Reestr!$I94))*12+MONTH(I$7)-MONTH(Reestr!$I94)+1-1)))*(Reestr!$E94-Reestr!$F94)/Reestr!$G94,2)),2))</f>
        <v/>
      </c>
      <c r="J96" s="13" t="str">
        <f aca="false">IF(OR(Reestr!$E94="",Reestr!$H94=""),"",ROUND(IF((MAX(0,MIN(Reestr!$G94,(YEAR(J$7)-YEAR(Reestr!$I94))*12+MONTH(J$7)-MONTH(Reestr!$I94)+1)))&gt;=Reestr!$G94,Reestr!$E94-Reestr!$F94,ROUND((MAX(0,MIN(Reestr!$G94,(YEAR(J$7)-YEAR(Reestr!$I94))*12+MONTH(J$7)-MONTH(Reestr!$I94)+1)))*(Reestr!$E94-Reestr!$F94)/Reestr!$G94,2))-IF((MAX(0,MIN(Reestr!$G94,(YEAR(J$7)-YEAR(Reestr!$I94))*12+MONTH(J$7)-MONTH(Reestr!$I94)+1-1)))&gt;=Reestr!$G94,Reestr!$E94-Reestr!$F94,ROUND((MAX(0,MIN(Reestr!$G94,(YEAR(J$7)-YEAR(Reestr!$I94))*12+MONTH(J$7)-MONTH(Reestr!$I94)+1-1)))*(Reestr!$E94-Reestr!$F94)/Reestr!$G94,2)),2))</f>
        <v/>
      </c>
      <c r="K96" s="13" t="str">
        <f aca="false">IF(OR(Reestr!$E94="",Reestr!$H94=""),"",ROUND(IF((MAX(0,MIN(Reestr!$G94,(YEAR(K$7)-YEAR(Reestr!$I94))*12+MONTH(K$7)-MONTH(Reestr!$I94)+1)))&gt;=Reestr!$G94,Reestr!$E94-Reestr!$F94,ROUND((MAX(0,MIN(Reestr!$G94,(YEAR(K$7)-YEAR(Reestr!$I94))*12+MONTH(K$7)-MONTH(Reestr!$I94)+1)))*(Reestr!$E94-Reestr!$F94)/Reestr!$G94,2))-IF((MAX(0,MIN(Reestr!$G94,(YEAR(K$7)-YEAR(Reestr!$I94))*12+MONTH(K$7)-MONTH(Reestr!$I94)+1-1)))&gt;=Reestr!$G94,Reestr!$E94-Reestr!$F94,ROUND((MAX(0,MIN(Reestr!$G94,(YEAR(K$7)-YEAR(Reestr!$I94))*12+MONTH(K$7)-MONTH(Reestr!$I94)+1-1)))*(Reestr!$E94-Reestr!$F94)/Reestr!$G94,2)),2))</f>
        <v/>
      </c>
      <c r="L96" s="13" t="str">
        <f aca="false">IF(OR(Reestr!$E94="",Reestr!$H94=""),"",ROUND(IF((MAX(0,MIN(Reestr!$G94,(YEAR(L$7)-YEAR(Reestr!$I94))*12+MONTH(L$7)-MONTH(Reestr!$I94)+1)))&gt;=Reestr!$G94,Reestr!$E94-Reestr!$F94,ROUND((MAX(0,MIN(Reestr!$G94,(YEAR(L$7)-YEAR(Reestr!$I94))*12+MONTH(L$7)-MONTH(Reestr!$I94)+1)))*(Reestr!$E94-Reestr!$F94)/Reestr!$G94,2))-IF((MAX(0,MIN(Reestr!$G94,(YEAR(L$7)-YEAR(Reestr!$I94))*12+MONTH(L$7)-MONTH(Reestr!$I94)+1-1)))&gt;=Reestr!$G94,Reestr!$E94-Reestr!$F94,ROUND((MAX(0,MIN(Reestr!$G94,(YEAR(L$7)-YEAR(Reestr!$I94))*12+MONTH(L$7)-MONTH(Reestr!$I94)+1-1)))*(Reestr!$E94-Reestr!$F94)/Reestr!$G94,2)),2))</f>
        <v/>
      </c>
      <c r="M96" s="13" t="str">
        <f aca="false">IF(OR(Reestr!$E94="",Reestr!$H94=""),"",ROUND(IF((MAX(0,MIN(Reestr!$G94,(YEAR(M$7)-YEAR(Reestr!$I94))*12+MONTH(M$7)-MONTH(Reestr!$I94)+1)))&gt;=Reestr!$G94,Reestr!$E94-Reestr!$F94,ROUND((MAX(0,MIN(Reestr!$G94,(YEAR(M$7)-YEAR(Reestr!$I94))*12+MONTH(M$7)-MONTH(Reestr!$I94)+1)))*(Reestr!$E94-Reestr!$F94)/Reestr!$G94,2))-IF((MAX(0,MIN(Reestr!$G94,(YEAR(M$7)-YEAR(Reestr!$I94))*12+MONTH(M$7)-MONTH(Reestr!$I94)+1-1)))&gt;=Reestr!$G94,Reestr!$E94-Reestr!$F94,ROUND((MAX(0,MIN(Reestr!$G94,(YEAR(M$7)-YEAR(Reestr!$I94))*12+MONTH(M$7)-MONTH(Reestr!$I94)+1-1)))*(Reestr!$E94-Reestr!$F94)/Reestr!$G94,2)),2))</f>
        <v/>
      </c>
      <c r="N96" s="13" t="str">
        <f aca="false">IF(OR(Reestr!$E94="",Reestr!$H94=""),"",ROUND(IF((MAX(0,MIN(Reestr!$G94,(YEAR(N$7)-YEAR(Reestr!$I94))*12+MONTH(N$7)-MONTH(Reestr!$I94)+1)))&gt;=Reestr!$G94,Reestr!$E94-Reestr!$F94,ROUND((MAX(0,MIN(Reestr!$G94,(YEAR(N$7)-YEAR(Reestr!$I94))*12+MONTH(N$7)-MONTH(Reestr!$I94)+1)))*(Reestr!$E94-Reestr!$F94)/Reestr!$G94,2))-IF((MAX(0,MIN(Reestr!$G94,(YEAR(N$7)-YEAR(Reestr!$I94))*12+MONTH(N$7)-MONTH(Reestr!$I94)+1-1)))&gt;=Reestr!$G94,Reestr!$E94-Reestr!$F94,ROUND((MAX(0,MIN(Reestr!$G94,(YEAR(N$7)-YEAR(Reestr!$I94))*12+MONTH(N$7)-MONTH(Reestr!$I94)+1-1)))*(Reestr!$E94-Reestr!$F94)/Reestr!$G94,2)),2))</f>
        <v/>
      </c>
      <c r="O96" s="29" t="str">
        <f aca="false">IF(B96="","",SUM(C96:N96))</f>
        <v/>
      </c>
    </row>
    <row r="97" customFormat="false" ht="15" hidden="false" customHeight="false" outlineLevel="0" collapsed="false">
      <c r="A97" s="23" t="str">
        <f aca="false">Reestr!A95</f>
        <v/>
      </c>
      <c r="B97" s="5" t="str">
        <f aca="false">IF(Reestr!B95="","",Reestr!B95)</f>
        <v/>
      </c>
      <c r="C97" s="13" t="str">
        <f aca="false">IF(OR(Reestr!$E95="",Reestr!$H95=""),"",ROUND(IF((MAX(0,MIN(Reestr!$G95,(YEAR(C$7)-YEAR(Reestr!$I95))*12+MONTH(C$7)-MONTH(Reestr!$I95)+1)))&gt;=Reestr!$G95,Reestr!$E95-Reestr!$F95,ROUND((MAX(0,MIN(Reestr!$G95,(YEAR(C$7)-YEAR(Reestr!$I95))*12+MONTH(C$7)-MONTH(Reestr!$I95)+1)))*(Reestr!$E95-Reestr!$F95)/Reestr!$G95,2))-IF((MAX(0,MIN(Reestr!$G95,(YEAR(C$7)-YEAR(Reestr!$I95))*12+MONTH(C$7)-MONTH(Reestr!$I95)+1-1)))&gt;=Reestr!$G95,Reestr!$E95-Reestr!$F95,ROUND((MAX(0,MIN(Reestr!$G95,(YEAR(C$7)-YEAR(Reestr!$I95))*12+MONTH(C$7)-MONTH(Reestr!$I95)+1-1)))*(Reestr!$E95-Reestr!$F95)/Reestr!$G95,2)),2))</f>
        <v/>
      </c>
      <c r="D97" s="13" t="str">
        <f aca="false">IF(OR(Reestr!$E95="",Reestr!$H95=""),"",ROUND(IF((MAX(0,MIN(Reestr!$G95,(YEAR(D$7)-YEAR(Reestr!$I95))*12+MONTH(D$7)-MONTH(Reestr!$I95)+1)))&gt;=Reestr!$G95,Reestr!$E95-Reestr!$F95,ROUND((MAX(0,MIN(Reestr!$G95,(YEAR(D$7)-YEAR(Reestr!$I95))*12+MONTH(D$7)-MONTH(Reestr!$I95)+1)))*(Reestr!$E95-Reestr!$F95)/Reestr!$G95,2))-IF((MAX(0,MIN(Reestr!$G95,(YEAR(D$7)-YEAR(Reestr!$I95))*12+MONTH(D$7)-MONTH(Reestr!$I95)+1-1)))&gt;=Reestr!$G95,Reestr!$E95-Reestr!$F95,ROUND((MAX(0,MIN(Reestr!$G95,(YEAR(D$7)-YEAR(Reestr!$I95))*12+MONTH(D$7)-MONTH(Reestr!$I95)+1-1)))*(Reestr!$E95-Reestr!$F95)/Reestr!$G95,2)),2))</f>
        <v/>
      </c>
      <c r="E97" s="13" t="str">
        <f aca="false">IF(OR(Reestr!$E95="",Reestr!$H95=""),"",ROUND(IF((MAX(0,MIN(Reestr!$G95,(YEAR(E$7)-YEAR(Reestr!$I95))*12+MONTH(E$7)-MONTH(Reestr!$I95)+1)))&gt;=Reestr!$G95,Reestr!$E95-Reestr!$F95,ROUND((MAX(0,MIN(Reestr!$G95,(YEAR(E$7)-YEAR(Reestr!$I95))*12+MONTH(E$7)-MONTH(Reestr!$I95)+1)))*(Reestr!$E95-Reestr!$F95)/Reestr!$G95,2))-IF((MAX(0,MIN(Reestr!$G95,(YEAR(E$7)-YEAR(Reestr!$I95))*12+MONTH(E$7)-MONTH(Reestr!$I95)+1-1)))&gt;=Reestr!$G95,Reestr!$E95-Reestr!$F95,ROUND((MAX(0,MIN(Reestr!$G95,(YEAR(E$7)-YEAR(Reestr!$I95))*12+MONTH(E$7)-MONTH(Reestr!$I95)+1-1)))*(Reestr!$E95-Reestr!$F95)/Reestr!$G95,2)),2))</f>
        <v/>
      </c>
      <c r="F97" s="13" t="str">
        <f aca="false">IF(OR(Reestr!$E95="",Reestr!$H95=""),"",ROUND(IF((MAX(0,MIN(Reestr!$G95,(YEAR(F$7)-YEAR(Reestr!$I95))*12+MONTH(F$7)-MONTH(Reestr!$I95)+1)))&gt;=Reestr!$G95,Reestr!$E95-Reestr!$F95,ROUND((MAX(0,MIN(Reestr!$G95,(YEAR(F$7)-YEAR(Reestr!$I95))*12+MONTH(F$7)-MONTH(Reestr!$I95)+1)))*(Reestr!$E95-Reestr!$F95)/Reestr!$G95,2))-IF((MAX(0,MIN(Reestr!$G95,(YEAR(F$7)-YEAR(Reestr!$I95))*12+MONTH(F$7)-MONTH(Reestr!$I95)+1-1)))&gt;=Reestr!$G95,Reestr!$E95-Reestr!$F95,ROUND((MAX(0,MIN(Reestr!$G95,(YEAR(F$7)-YEAR(Reestr!$I95))*12+MONTH(F$7)-MONTH(Reestr!$I95)+1-1)))*(Reestr!$E95-Reestr!$F95)/Reestr!$G95,2)),2))</f>
        <v/>
      </c>
      <c r="G97" s="13" t="str">
        <f aca="false">IF(OR(Reestr!$E95="",Reestr!$H95=""),"",ROUND(IF((MAX(0,MIN(Reestr!$G95,(YEAR(G$7)-YEAR(Reestr!$I95))*12+MONTH(G$7)-MONTH(Reestr!$I95)+1)))&gt;=Reestr!$G95,Reestr!$E95-Reestr!$F95,ROUND((MAX(0,MIN(Reestr!$G95,(YEAR(G$7)-YEAR(Reestr!$I95))*12+MONTH(G$7)-MONTH(Reestr!$I95)+1)))*(Reestr!$E95-Reestr!$F95)/Reestr!$G95,2))-IF((MAX(0,MIN(Reestr!$G95,(YEAR(G$7)-YEAR(Reestr!$I95))*12+MONTH(G$7)-MONTH(Reestr!$I95)+1-1)))&gt;=Reestr!$G95,Reestr!$E95-Reestr!$F95,ROUND((MAX(0,MIN(Reestr!$G95,(YEAR(G$7)-YEAR(Reestr!$I95))*12+MONTH(G$7)-MONTH(Reestr!$I95)+1-1)))*(Reestr!$E95-Reestr!$F95)/Reestr!$G95,2)),2))</f>
        <v/>
      </c>
      <c r="H97" s="13" t="str">
        <f aca="false">IF(OR(Reestr!$E95="",Reestr!$H95=""),"",ROUND(IF((MAX(0,MIN(Reestr!$G95,(YEAR(H$7)-YEAR(Reestr!$I95))*12+MONTH(H$7)-MONTH(Reestr!$I95)+1)))&gt;=Reestr!$G95,Reestr!$E95-Reestr!$F95,ROUND((MAX(0,MIN(Reestr!$G95,(YEAR(H$7)-YEAR(Reestr!$I95))*12+MONTH(H$7)-MONTH(Reestr!$I95)+1)))*(Reestr!$E95-Reestr!$F95)/Reestr!$G95,2))-IF((MAX(0,MIN(Reestr!$G95,(YEAR(H$7)-YEAR(Reestr!$I95))*12+MONTH(H$7)-MONTH(Reestr!$I95)+1-1)))&gt;=Reestr!$G95,Reestr!$E95-Reestr!$F95,ROUND((MAX(0,MIN(Reestr!$G95,(YEAR(H$7)-YEAR(Reestr!$I95))*12+MONTH(H$7)-MONTH(Reestr!$I95)+1-1)))*(Reestr!$E95-Reestr!$F95)/Reestr!$G95,2)),2))</f>
        <v/>
      </c>
      <c r="I97" s="13" t="str">
        <f aca="false">IF(OR(Reestr!$E95="",Reestr!$H95=""),"",ROUND(IF((MAX(0,MIN(Reestr!$G95,(YEAR(I$7)-YEAR(Reestr!$I95))*12+MONTH(I$7)-MONTH(Reestr!$I95)+1)))&gt;=Reestr!$G95,Reestr!$E95-Reestr!$F95,ROUND((MAX(0,MIN(Reestr!$G95,(YEAR(I$7)-YEAR(Reestr!$I95))*12+MONTH(I$7)-MONTH(Reestr!$I95)+1)))*(Reestr!$E95-Reestr!$F95)/Reestr!$G95,2))-IF((MAX(0,MIN(Reestr!$G95,(YEAR(I$7)-YEAR(Reestr!$I95))*12+MONTH(I$7)-MONTH(Reestr!$I95)+1-1)))&gt;=Reestr!$G95,Reestr!$E95-Reestr!$F95,ROUND((MAX(0,MIN(Reestr!$G95,(YEAR(I$7)-YEAR(Reestr!$I95))*12+MONTH(I$7)-MONTH(Reestr!$I95)+1-1)))*(Reestr!$E95-Reestr!$F95)/Reestr!$G95,2)),2))</f>
        <v/>
      </c>
      <c r="J97" s="13" t="str">
        <f aca="false">IF(OR(Reestr!$E95="",Reestr!$H95=""),"",ROUND(IF((MAX(0,MIN(Reestr!$G95,(YEAR(J$7)-YEAR(Reestr!$I95))*12+MONTH(J$7)-MONTH(Reestr!$I95)+1)))&gt;=Reestr!$G95,Reestr!$E95-Reestr!$F95,ROUND((MAX(0,MIN(Reestr!$G95,(YEAR(J$7)-YEAR(Reestr!$I95))*12+MONTH(J$7)-MONTH(Reestr!$I95)+1)))*(Reestr!$E95-Reestr!$F95)/Reestr!$G95,2))-IF((MAX(0,MIN(Reestr!$G95,(YEAR(J$7)-YEAR(Reestr!$I95))*12+MONTH(J$7)-MONTH(Reestr!$I95)+1-1)))&gt;=Reestr!$G95,Reestr!$E95-Reestr!$F95,ROUND((MAX(0,MIN(Reestr!$G95,(YEAR(J$7)-YEAR(Reestr!$I95))*12+MONTH(J$7)-MONTH(Reestr!$I95)+1-1)))*(Reestr!$E95-Reestr!$F95)/Reestr!$G95,2)),2))</f>
        <v/>
      </c>
      <c r="K97" s="13" t="str">
        <f aca="false">IF(OR(Reestr!$E95="",Reestr!$H95=""),"",ROUND(IF((MAX(0,MIN(Reestr!$G95,(YEAR(K$7)-YEAR(Reestr!$I95))*12+MONTH(K$7)-MONTH(Reestr!$I95)+1)))&gt;=Reestr!$G95,Reestr!$E95-Reestr!$F95,ROUND((MAX(0,MIN(Reestr!$G95,(YEAR(K$7)-YEAR(Reestr!$I95))*12+MONTH(K$7)-MONTH(Reestr!$I95)+1)))*(Reestr!$E95-Reestr!$F95)/Reestr!$G95,2))-IF((MAX(0,MIN(Reestr!$G95,(YEAR(K$7)-YEAR(Reestr!$I95))*12+MONTH(K$7)-MONTH(Reestr!$I95)+1-1)))&gt;=Reestr!$G95,Reestr!$E95-Reestr!$F95,ROUND((MAX(0,MIN(Reestr!$G95,(YEAR(K$7)-YEAR(Reestr!$I95))*12+MONTH(K$7)-MONTH(Reestr!$I95)+1-1)))*(Reestr!$E95-Reestr!$F95)/Reestr!$G95,2)),2))</f>
        <v/>
      </c>
      <c r="L97" s="13" t="str">
        <f aca="false">IF(OR(Reestr!$E95="",Reestr!$H95=""),"",ROUND(IF((MAX(0,MIN(Reestr!$G95,(YEAR(L$7)-YEAR(Reestr!$I95))*12+MONTH(L$7)-MONTH(Reestr!$I95)+1)))&gt;=Reestr!$G95,Reestr!$E95-Reestr!$F95,ROUND((MAX(0,MIN(Reestr!$G95,(YEAR(L$7)-YEAR(Reestr!$I95))*12+MONTH(L$7)-MONTH(Reestr!$I95)+1)))*(Reestr!$E95-Reestr!$F95)/Reestr!$G95,2))-IF((MAX(0,MIN(Reestr!$G95,(YEAR(L$7)-YEAR(Reestr!$I95))*12+MONTH(L$7)-MONTH(Reestr!$I95)+1-1)))&gt;=Reestr!$G95,Reestr!$E95-Reestr!$F95,ROUND((MAX(0,MIN(Reestr!$G95,(YEAR(L$7)-YEAR(Reestr!$I95))*12+MONTH(L$7)-MONTH(Reestr!$I95)+1-1)))*(Reestr!$E95-Reestr!$F95)/Reestr!$G95,2)),2))</f>
        <v/>
      </c>
      <c r="M97" s="13" t="str">
        <f aca="false">IF(OR(Reestr!$E95="",Reestr!$H95=""),"",ROUND(IF((MAX(0,MIN(Reestr!$G95,(YEAR(M$7)-YEAR(Reestr!$I95))*12+MONTH(M$7)-MONTH(Reestr!$I95)+1)))&gt;=Reestr!$G95,Reestr!$E95-Reestr!$F95,ROUND((MAX(0,MIN(Reestr!$G95,(YEAR(M$7)-YEAR(Reestr!$I95))*12+MONTH(M$7)-MONTH(Reestr!$I95)+1)))*(Reestr!$E95-Reestr!$F95)/Reestr!$G95,2))-IF((MAX(0,MIN(Reestr!$G95,(YEAR(M$7)-YEAR(Reestr!$I95))*12+MONTH(M$7)-MONTH(Reestr!$I95)+1-1)))&gt;=Reestr!$G95,Reestr!$E95-Reestr!$F95,ROUND((MAX(0,MIN(Reestr!$G95,(YEAR(M$7)-YEAR(Reestr!$I95))*12+MONTH(M$7)-MONTH(Reestr!$I95)+1-1)))*(Reestr!$E95-Reestr!$F95)/Reestr!$G95,2)),2))</f>
        <v/>
      </c>
      <c r="N97" s="13" t="str">
        <f aca="false">IF(OR(Reestr!$E95="",Reestr!$H95=""),"",ROUND(IF((MAX(0,MIN(Reestr!$G95,(YEAR(N$7)-YEAR(Reestr!$I95))*12+MONTH(N$7)-MONTH(Reestr!$I95)+1)))&gt;=Reestr!$G95,Reestr!$E95-Reestr!$F95,ROUND((MAX(0,MIN(Reestr!$G95,(YEAR(N$7)-YEAR(Reestr!$I95))*12+MONTH(N$7)-MONTH(Reestr!$I95)+1)))*(Reestr!$E95-Reestr!$F95)/Reestr!$G95,2))-IF((MAX(0,MIN(Reestr!$G95,(YEAR(N$7)-YEAR(Reestr!$I95))*12+MONTH(N$7)-MONTH(Reestr!$I95)+1-1)))&gt;=Reestr!$G95,Reestr!$E95-Reestr!$F95,ROUND((MAX(0,MIN(Reestr!$G95,(YEAR(N$7)-YEAR(Reestr!$I95))*12+MONTH(N$7)-MONTH(Reestr!$I95)+1-1)))*(Reestr!$E95-Reestr!$F95)/Reestr!$G95,2)),2))</f>
        <v/>
      </c>
      <c r="O97" s="29" t="str">
        <f aca="false">IF(B97="","",SUM(C97:N97))</f>
        <v/>
      </c>
    </row>
    <row r="98" customFormat="false" ht="15" hidden="false" customHeight="false" outlineLevel="0" collapsed="false">
      <c r="A98" s="23" t="str">
        <f aca="false">Reestr!A96</f>
        <v/>
      </c>
      <c r="B98" s="5" t="str">
        <f aca="false">IF(Reestr!B96="","",Reestr!B96)</f>
        <v/>
      </c>
      <c r="C98" s="13" t="str">
        <f aca="false">IF(OR(Reestr!$E96="",Reestr!$H96=""),"",ROUND(IF((MAX(0,MIN(Reestr!$G96,(YEAR(C$7)-YEAR(Reestr!$I96))*12+MONTH(C$7)-MONTH(Reestr!$I96)+1)))&gt;=Reestr!$G96,Reestr!$E96-Reestr!$F96,ROUND((MAX(0,MIN(Reestr!$G96,(YEAR(C$7)-YEAR(Reestr!$I96))*12+MONTH(C$7)-MONTH(Reestr!$I96)+1)))*(Reestr!$E96-Reestr!$F96)/Reestr!$G96,2))-IF((MAX(0,MIN(Reestr!$G96,(YEAR(C$7)-YEAR(Reestr!$I96))*12+MONTH(C$7)-MONTH(Reestr!$I96)+1-1)))&gt;=Reestr!$G96,Reestr!$E96-Reestr!$F96,ROUND((MAX(0,MIN(Reestr!$G96,(YEAR(C$7)-YEAR(Reestr!$I96))*12+MONTH(C$7)-MONTH(Reestr!$I96)+1-1)))*(Reestr!$E96-Reestr!$F96)/Reestr!$G96,2)),2))</f>
        <v/>
      </c>
      <c r="D98" s="13" t="str">
        <f aca="false">IF(OR(Reestr!$E96="",Reestr!$H96=""),"",ROUND(IF((MAX(0,MIN(Reestr!$G96,(YEAR(D$7)-YEAR(Reestr!$I96))*12+MONTH(D$7)-MONTH(Reestr!$I96)+1)))&gt;=Reestr!$G96,Reestr!$E96-Reestr!$F96,ROUND((MAX(0,MIN(Reestr!$G96,(YEAR(D$7)-YEAR(Reestr!$I96))*12+MONTH(D$7)-MONTH(Reestr!$I96)+1)))*(Reestr!$E96-Reestr!$F96)/Reestr!$G96,2))-IF((MAX(0,MIN(Reestr!$G96,(YEAR(D$7)-YEAR(Reestr!$I96))*12+MONTH(D$7)-MONTH(Reestr!$I96)+1-1)))&gt;=Reestr!$G96,Reestr!$E96-Reestr!$F96,ROUND((MAX(0,MIN(Reestr!$G96,(YEAR(D$7)-YEAR(Reestr!$I96))*12+MONTH(D$7)-MONTH(Reestr!$I96)+1-1)))*(Reestr!$E96-Reestr!$F96)/Reestr!$G96,2)),2))</f>
        <v/>
      </c>
      <c r="E98" s="13" t="str">
        <f aca="false">IF(OR(Reestr!$E96="",Reestr!$H96=""),"",ROUND(IF((MAX(0,MIN(Reestr!$G96,(YEAR(E$7)-YEAR(Reestr!$I96))*12+MONTH(E$7)-MONTH(Reestr!$I96)+1)))&gt;=Reestr!$G96,Reestr!$E96-Reestr!$F96,ROUND((MAX(0,MIN(Reestr!$G96,(YEAR(E$7)-YEAR(Reestr!$I96))*12+MONTH(E$7)-MONTH(Reestr!$I96)+1)))*(Reestr!$E96-Reestr!$F96)/Reestr!$G96,2))-IF((MAX(0,MIN(Reestr!$G96,(YEAR(E$7)-YEAR(Reestr!$I96))*12+MONTH(E$7)-MONTH(Reestr!$I96)+1-1)))&gt;=Reestr!$G96,Reestr!$E96-Reestr!$F96,ROUND((MAX(0,MIN(Reestr!$G96,(YEAR(E$7)-YEAR(Reestr!$I96))*12+MONTH(E$7)-MONTH(Reestr!$I96)+1-1)))*(Reestr!$E96-Reestr!$F96)/Reestr!$G96,2)),2))</f>
        <v/>
      </c>
      <c r="F98" s="13" t="str">
        <f aca="false">IF(OR(Reestr!$E96="",Reestr!$H96=""),"",ROUND(IF((MAX(0,MIN(Reestr!$G96,(YEAR(F$7)-YEAR(Reestr!$I96))*12+MONTH(F$7)-MONTH(Reestr!$I96)+1)))&gt;=Reestr!$G96,Reestr!$E96-Reestr!$F96,ROUND((MAX(0,MIN(Reestr!$G96,(YEAR(F$7)-YEAR(Reestr!$I96))*12+MONTH(F$7)-MONTH(Reestr!$I96)+1)))*(Reestr!$E96-Reestr!$F96)/Reestr!$G96,2))-IF((MAX(0,MIN(Reestr!$G96,(YEAR(F$7)-YEAR(Reestr!$I96))*12+MONTH(F$7)-MONTH(Reestr!$I96)+1-1)))&gt;=Reestr!$G96,Reestr!$E96-Reestr!$F96,ROUND((MAX(0,MIN(Reestr!$G96,(YEAR(F$7)-YEAR(Reestr!$I96))*12+MONTH(F$7)-MONTH(Reestr!$I96)+1-1)))*(Reestr!$E96-Reestr!$F96)/Reestr!$G96,2)),2))</f>
        <v/>
      </c>
      <c r="G98" s="13" t="str">
        <f aca="false">IF(OR(Reestr!$E96="",Reestr!$H96=""),"",ROUND(IF((MAX(0,MIN(Reestr!$G96,(YEAR(G$7)-YEAR(Reestr!$I96))*12+MONTH(G$7)-MONTH(Reestr!$I96)+1)))&gt;=Reestr!$G96,Reestr!$E96-Reestr!$F96,ROUND((MAX(0,MIN(Reestr!$G96,(YEAR(G$7)-YEAR(Reestr!$I96))*12+MONTH(G$7)-MONTH(Reestr!$I96)+1)))*(Reestr!$E96-Reestr!$F96)/Reestr!$G96,2))-IF((MAX(0,MIN(Reestr!$G96,(YEAR(G$7)-YEAR(Reestr!$I96))*12+MONTH(G$7)-MONTH(Reestr!$I96)+1-1)))&gt;=Reestr!$G96,Reestr!$E96-Reestr!$F96,ROUND((MAX(0,MIN(Reestr!$G96,(YEAR(G$7)-YEAR(Reestr!$I96))*12+MONTH(G$7)-MONTH(Reestr!$I96)+1-1)))*(Reestr!$E96-Reestr!$F96)/Reestr!$G96,2)),2))</f>
        <v/>
      </c>
      <c r="H98" s="13" t="str">
        <f aca="false">IF(OR(Reestr!$E96="",Reestr!$H96=""),"",ROUND(IF((MAX(0,MIN(Reestr!$G96,(YEAR(H$7)-YEAR(Reestr!$I96))*12+MONTH(H$7)-MONTH(Reestr!$I96)+1)))&gt;=Reestr!$G96,Reestr!$E96-Reestr!$F96,ROUND((MAX(0,MIN(Reestr!$G96,(YEAR(H$7)-YEAR(Reestr!$I96))*12+MONTH(H$7)-MONTH(Reestr!$I96)+1)))*(Reestr!$E96-Reestr!$F96)/Reestr!$G96,2))-IF((MAX(0,MIN(Reestr!$G96,(YEAR(H$7)-YEAR(Reestr!$I96))*12+MONTH(H$7)-MONTH(Reestr!$I96)+1-1)))&gt;=Reestr!$G96,Reestr!$E96-Reestr!$F96,ROUND((MAX(0,MIN(Reestr!$G96,(YEAR(H$7)-YEAR(Reestr!$I96))*12+MONTH(H$7)-MONTH(Reestr!$I96)+1-1)))*(Reestr!$E96-Reestr!$F96)/Reestr!$G96,2)),2))</f>
        <v/>
      </c>
      <c r="I98" s="13" t="str">
        <f aca="false">IF(OR(Reestr!$E96="",Reestr!$H96=""),"",ROUND(IF((MAX(0,MIN(Reestr!$G96,(YEAR(I$7)-YEAR(Reestr!$I96))*12+MONTH(I$7)-MONTH(Reestr!$I96)+1)))&gt;=Reestr!$G96,Reestr!$E96-Reestr!$F96,ROUND((MAX(0,MIN(Reestr!$G96,(YEAR(I$7)-YEAR(Reestr!$I96))*12+MONTH(I$7)-MONTH(Reestr!$I96)+1)))*(Reestr!$E96-Reestr!$F96)/Reestr!$G96,2))-IF((MAX(0,MIN(Reestr!$G96,(YEAR(I$7)-YEAR(Reestr!$I96))*12+MONTH(I$7)-MONTH(Reestr!$I96)+1-1)))&gt;=Reestr!$G96,Reestr!$E96-Reestr!$F96,ROUND((MAX(0,MIN(Reestr!$G96,(YEAR(I$7)-YEAR(Reestr!$I96))*12+MONTH(I$7)-MONTH(Reestr!$I96)+1-1)))*(Reestr!$E96-Reestr!$F96)/Reestr!$G96,2)),2))</f>
        <v/>
      </c>
      <c r="J98" s="13" t="str">
        <f aca="false">IF(OR(Reestr!$E96="",Reestr!$H96=""),"",ROUND(IF((MAX(0,MIN(Reestr!$G96,(YEAR(J$7)-YEAR(Reestr!$I96))*12+MONTH(J$7)-MONTH(Reestr!$I96)+1)))&gt;=Reestr!$G96,Reestr!$E96-Reestr!$F96,ROUND((MAX(0,MIN(Reestr!$G96,(YEAR(J$7)-YEAR(Reestr!$I96))*12+MONTH(J$7)-MONTH(Reestr!$I96)+1)))*(Reestr!$E96-Reestr!$F96)/Reestr!$G96,2))-IF((MAX(0,MIN(Reestr!$G96,(YEAR(J$7)-YEAR(Reestr!$I96))*12+MONTH(J$7)-MONTH(Reestr!$I96)+1-1)))&gt;=Reestr!$G96,Reestr!$E96-Reestr!$F96,ROUND((MAX(0,MIN(Reestr!$G96,(YEAR(J$7)-YEAR(Reestr!$I96))*12+MONTH(J$7)-MONTH(Reestr!$I96)+1-1)))*(Reestr!$E96-Reestr!$F96)/Reestr!$G96,2)),2))</f>
        <v/>
      </c>
      <c r="K98" s="13" t="str">
        <f aca="false">IF(OR(Reestr!$E96="",Reestr!$H96=""),"",ROUND(IF((MAX(0,MIN(Reestr!$G96,(YEAR(K$7)-YEAR(Reestr!$I96))*12+MONTH(K$7)-MONTH(Reestr!$I96)+1)))&gt;=Reestr!$G96,Reestr!$E96-Reestr!$F96,ROUND((MAX(0,MIN(Reestr!$G96,(YEAR(K$7)-YEAR(Reestr!$I96))*12+MONTH(K$7)-MONTH(Reestr!$I96)+1)))*(Reestr!$E96-Reestr!$F96)/Reestr!$G96,2))-IF((MAX(0,MIN(Reestr!$G96,(YEAR(K$7)-YEAR(Reestr!$I96))*12+MONTH(K$7)-MONTH(Reestr!$I96)+1-1)))&gt;=Reestr!$G96,Reestr!$E96-Reestr!$F96,ROUND((MAX(0,MIN(Reestr!$G96,(YEAR(K$7)-YEAR(Reestr!$I96))*12+MONTH(K$7)-MONTH(Reestr!$I96)+1-1)))*(Reestr!$E96-Reestr!$F96)/Reestr!$G96,2)),2))</f>
        <v/>
      </c>
      <c r="L98" s="13" t="str">
        <f aca="false">IF(OR(Reestr!$E96="",Reestr!$H96=""),"",ROUND(IF((MAX(0,MIN(Reestr!$G96,(YEAR(L$7)-YEAR(Reestr!$I96))*12+MONTH(L$7)-MONTH(Reestr!$I96)+1)))&gt;=Reestr!$G96,Reestr!$E96-Reestr!$F96,ROUND((MAX(0,MIN(Reestr!$G96,(YEAR(L$7)-YEAR(Reestr!$I96))*12+MONTH(L$7)-MONTH(Reestr!$I96)+1)))*(Reestr!$E96-Reestr!$F96)/Reestr!$G96,2))-IF((MAX(0,MIN(Reestr!$G96,(YEAR(L$7)-YEAR(Reestr!$I96))*12+MONTH(L$7)-MONTH(Reestr!$I96)+1-1)))&gt;=Reestr!$G96,Reestr!$E96-Reestr!$F96,ROUND((MAX(0,MIN(Reestr!$G96,(YEAR(L$7)-YEAR(Reestr!$I96))*12+MONTH(L$7)-MONTH(Reestr!$I96)+1-1)))*(Reestr!$E96-Reestr!$F96)/Reestr!$G96,2)),2))</f>
        <v/>
      </c>
      <c r="M98" s="13" t="str">
        <f aca="false">IF(OR(Reestr!$E96="",Reestr!$H96=""),"",ROUND(IF((MAX(0,MIN(Reestr!$G96,(YEAR(M$7)-YEAR(Reestr!$I96))*12+MONTH(M$7)-MONTH(Reestr!$I96)+1)))&gt;=Reestr!$G96,Reestr!$E96-Reestr!$F96,ROUND((MAX(0,MIN(Reestr!$G96,(YEAR(M$7)-YEAR(Reestr!$I96))*12+MONTH(M$7)-MONTH(Reestr!$I96)+1)))*(Reestr!$E96-Reestr!$F96)/Reestr!$G96,2))-IF((MAX(0,MIN(Reestr!$G96,(YEAR(M$7)-YEAR(Reestr!$I96))*12+MONTH(M$7)-MONTH(Reestr!$I96)+1-1)))&gt;=Reestr!$G96,Reestr!$E96-Reestr!$F96,ROUND((MAX(0,MIN(Reestr!$G96,(YEAR(M$7)-YEAR(Reestr!$I96))*12+MONTH(M$7)-MONTH(Reestr!$I96)+1-1)))*(Reestr!$E96-Reestr!$F96)/Reestr!$G96,2)),2))</f>
        <v/>
      </c>
      <c r="N98" s="13" t="str">
        <f aca="false">IF(OR(Reestr!$E96="",Reestr!$H96=""),"",ROUND(IF((MAX(0,MIN(Reestr!$G96,(YEAR(N$7)-YEAR(Reestr!$I96))*12+MONTH(N$7)-MONTH(Reestr!$I96)+1)))&gt;=Reestr!$G96,Reestr!$E96-Reestr!$F96,ROUND((MAX(0,MIN(Reestr!$G96,(YEAR(N$7)-YEAR(Reestr!$I96))*12+MONTH(N$7)-MONTH(Reestr!$I96)+1)))*(Reestr!$E96-Reestr!$F96)/Reestr!$G96,2))-IF((MAX(0,MIN(Reestr!$G96,(YEAR(N$7)-YEAR(Reestr!$I96))*12+MONTH(N$7)-MONTH(Reestr!$I96)+1-1)))&gt;=Reestr!$G96,Reestr!$E96-Reestr!$F96,ROUND((MAX(0,MIN(Reestr!$G96,(YEAR(N$7)-YEAR(Reestr!$I96))*12+MONTH(N$7)-MONTH(Reestr!$I96)+1-1)))*(Reestr!$E96-Reestr!$F96)/Reestr!$G96,2)),2))</f>
        <v/>
      </c>
      <c r="O98" s="29" t="str">
        <f aca="false">IF(B98="","",SUM(C98:N98))</f>
        <v/>
      </c>
    </row>
    <row r="99" customFormat="false" ht="15" hidden="false" customHeight="false" outlineLevel="0" collapsed="false">
      <c r="A99" s="23" t="str">
        <f aca="false">Reestr!A97</f>
        <v/>
      </c>
      <c r="B99" s="5" t="str">
        <f aca="false">IF(Reestr!B97="","",Reestr!B97)</f>
        <v/>
      </c>
      <c r="C99" s="13" t="str">
        <f aca="false">IF(OR(Reestr!$E97="",Reestr!$H97=""),"",ROUND(IF((MAX(0,MIN(Reestr!$G97,(YEAR(C$7)-YEAR(Reestr!$I97))*12+MONTH(C$7)-MONTH(Reestr!$I97)+1)))&gt;=Reestr!$G97,Reestr!$E97-Reestr!$F97,ROUND((MAX(0,MIN(Reestr!$G97,(YEAR(C$7)-YEAR(Reestr!$I97))*12+MONTH(C$7)-MONTH(Reestr!$I97)+1)))*(Reestr!$E97-Reestr!$F97)/Reestr!$G97,2))-IF((MAX(0,MIN(Reestr!$G97,(YEAR(C$7)-YEAR(Reestr!$I97))*12+MONTH(C$7)-MONTH(Reestr!$I97)+1-1)))&gt;=Reestr!$G97,Reestr!$E97-Reestr!$F97,ROUND((MAX(0,MIN(Reestr!$G97,(YEAR(C$7)-YEAR(Reestr!$I97))*12+MONTH(C$7)-MONTH(Reestr!$I97)+1-1)))*(Reestr!$E97-Reestr!$F97)/Reestr!$G97,2)),2))</f>
        <v/>
      </c>
      <c r="D99" s="13" t="str">
        <f aca="false">IF(OR(Reestr!$E97="",Reestr!$H97=""),"",ROUND(IF((MAX(0,MIN(Reestr!$G97,(YEAR(D$7)-YEAR(Reestr!$I97))*12+MONTH(D$7)-MONTH(Reestr!$I97)+1)))&gt;=Reestr!$G97,Reestr!$E97-Reestr!$F97,ROUND((MAX(0,MIN(Reestr!$G97,(YEAR(D$7)-YEAR(Reestr!$I97))*12+MONTH(D$7)-MONTH(Reestr!$I97)+1)))*(Reestr!$E97-Reestr!$F97)/Reestr!$G97,2))-IF((MAX(0,MIN(Reestr!$G97,(YEAR(D$7)-YEAR(Reestr!$I97))*12+MONTH(D$7)-MONTH(Reestr!$I97)+1-1)))&gt;=Reestr!$G97,Reestr!$E97-Reestr!$F97,ROUND((MAX(0,MIN(Reestr!$G97,(YEAR(D$7)-YEAR(Reestr!$I97))*12+MONTH(D$7)-MONTH(Reestr!$I97)+1-1)))*(Reestr!$E97-Reestr!$F97)/Reestr!$G97,2)),2))</f>
        <v/>
      </c>
      <c r="E99" s="13" t="str">
        <f aca="false">IF(OR(Reestr!$E97="",Reestr!$H97=""),"",ROUND(IF((MAX(0,MIN(Reestr!$G97,(YEAR(E$7)-YEAR(Reestr!$I97))*12+MONTH(E$7)-MONTH(Reestr!$I97)+1)))&gt;=Reestr!$G97,Reestr!$E97-Reestr!$F97,ROUND((MAX(0,MIN(Reestr!$G97,(YEAR(E$7)-YEAR(Reestr!$I97))*12+MONTH(E$7)-MONTH(Reestr!$I97)+1)))*(Reestr!$E97-Reestr!$F97)/Reestr!$G97,2))-IF((MAX(0,MIN(Reestr!$G97,(YEAR(E$7)-YEAR(Reestr!$I97))*12+MONTH(E$7)-MONTH(Reestr!$I97)+1-1)))&gt;=Reestr!$G97,Reestr!$E97-Reestr!$F97,ROUND((MAX(0,MIN(Reestr!$G97,(YEAR(E$7)-YEAR(Reestr!$I97))*12+MONTH(E$7)-MONTH(Reestr!$I97)+1-1)))*(Reestr!$E97-Reestr!$F97)/Reestr!$G97,2)),2))</f>
        <v/>
      </c>
      <c r="F99" s="13" t="str">
        <f aca="false">IF(OR(Reestr!$E97="",Reestr!$H97=""),"",ROUND(IF((MAX(0,MIN(Reestr!$G97,(YEAR(F$7)-YEAR(Reestr!$I97))*12+MONTH(F$7)-MONTH(Reestr!$I97)+1)))&gt;=Reestr!$G97,Reestr!$E97-Reestr!$F97,ROUND((MAX(0,MIN(Reestr!$G97,(YEAR(F$7)-YEAR(Reestr!$I97))*12+MONTH(F$7)-MONTH(Reestr!$I97)+1)))*(Reestr!$E97-Reestr!$F97)/Reestr!$G97,2))-IF((MAX(0,MIN(Reestr!$G97,(YEAR(F$7)-YEAR(Reestr!$I97))*12+MONTH(F$7)-MONTH(Reestr!$I97)+1-1)))&gt;=Reestr!$G97,Reestr!$E97-Reestr!$F97,ROUND((MAX(0,MIN(Reestr!$G97,(YEAR(F$7)-YEAR(Reestr!$I97))*12+MONTH(F$7)-MONTH(Reestr!$I97)+1-1)))*(Reestr!$E97-Reestr!$F97)/Reestr!$G97,2)),2))</f>
        <v/>
      </c>
      <c r="G99" s="13" t="str">
        <f aca="false">IF(OR(Reestr!$E97="",Reestr!$H97=""),"",ROUND(IF((MAX(0,MIN(Reestr!$G97,(YEAR(G$7)-YEAR(Reestr!$I97))*12+MONTH(G$7)-MONTH(Reestr!$I97)+1)))&gt;=Reestr!$G97,Reestr!$E97-Reestr!$F97,ROUND((MAX(0,MIN(Reestr!$G97,(YEAR(G$7)-YEAR(Reestr!$I97))*12+MONTH(G$7)-MONTH(Reestr!$I97)+1)))*(Reestr!$E97-Reestr!$F97)/Reestr!$G97,2))-IF((MAX(0,MIN(Reestr!$G97,(YEAR(G$7)-YEAR(Reestr!$I97))*12+MONTH(G$7)-MONTH(Reestr!$I97)+1-1)))&gt;=Reestr!$G97,Reestr!$E97-Reestr!$F97,ROUND((MAX(0,MIN(Reestr!$G97,(YEAR(G$7)-YEAR(Reestr!$I97))*12+MONTH(G$7)-MONTH(Reestr!$I97)+1-1)))*(Reestr!$E97-Reestr!$F97)/Reestr!$G97,2)),2))</f>
        <v/>
      </c>
      <c r="H99" s="13" t="str">
        <f aca="false">IF(OR(Reestr!$E97="",Reestr!$H97=""),"",ROUND(IF((MAX(0,MIN(Reestr!$G97,(YEAR(H$7)-YEAR(Reestr!$I97))*12+MONTH(H$7)-MONTH(Reestr!$I97)+1)))&gt;=Reestr!$G97,Reestr!$E97-Reestr!$F97,ROUND((MAX(0,MIN(Reestr!$G97,(YEAR(H$7)-YEAR(Reestr!$I97))*12+MONTH(H$7)-MONTH(Reestr!$I97)+1)))*(Reestr!$E97-Reestr!$F97)/Reestr!$G97,2))-IF((MAX(0,MIN(Reestr!$G97,(YEAR(H$7)-YEAR(Reestr!$I97))*12+MONTH(H$7)-MONTH(Reestr!$I97)+1-1)))&gt;=Reestr!$G97,Reestr!$E97-Reestr!$F97,ROUND((MAX(0,MIN(Reestr!$G97,(YEAR(H$7)-YEAR(Reestr!$I97))*12+MONTH(H$7)-MONTH(Reestr!$I97)+1-1)))*(Reestr!$E97-Reestr!$F97)/Reestr!$G97,2)),2))</f>
        <v/>
      </c>
      <c r="I99" s="13" t="str">
        <f aca="false">IF(OR(Reestr!$E97="",Reestr!$H97=""),"",ROUND(IF((MAX(0,MIN(Reestr!$G97,(YEAR(I$7)-YEAR(Reestr!$I97))*12+MONTH(I$7)-MONTH(Reestr!$I97)+1)))&gt;=Reestr!$G97,Reestr!$E97-Reestr!$F97,ROUND((MAX(0,MIN(Reestr!$G97,(YEAR(I$7)-YEAR(Reestr!$I97))*12+MONTH(I$7)-MONTH(Reestr!$I97)+1)))*(Reestr!$E97-Reestr!$F97)/Reestr!$G97,2))-IF((MAX(0,MIN(Reestr!$G97,(YEAR(I$7)-YEAR(Reestr!$I97))*12+MONTH(I$7)-MONTH(Reestr!$I97)+1-1)))&gt;=Reestr!$G97,Reestr!$E97-Reestr!$F97,ROUND((MAX(0,MIN(Reestr!$G97,(YEAR(I$7)-YEAR(Reestr!$I97))*12+MONTH(I$7)-MONTH(Reestr!$I97)+1-1)))*(Reestr!$E97-Reestr!$F97)/Reestr!$G97,2)),2))</f>
        <v/>
      </c>
      <c r="J99" s="13" t="str">
        <f aca="false">IF(OR(Reestr!$E97="",Reestr!$H97=""),"",ROUND(IF((MAX(0,MIN(Reestr!$G97,(YEAR(J$7)-YEAR(Reestr!$I97))*12+MONTH(J$7)-MONTH(Reestr!$I97)+1)))&gt;=Reestr!$G97,Reestr!$E97-Reestr!$F97,ROUND((MAX(0,MIN(Reestr!$G97,(YEAR(J$7)-YEAR(Reestr!$I97))*12+MONTH(J$7)-MONTH(Reestr!$I97)+1)))*(Reestr!$E97-Reestr!$F97)/Reestr!$G97,2))-IF((MAX(0,MIN(Reestr!$G97,(YEAR(J$7)-YEAR(Reestr!$I97))*12+MONTH(J$7)-MONTH(Reestr!$I97)+1-1)))&gt;=Reestr!$G97,Reestr!$E97-Reestr!$F97,ROUND((MAX(0,MIN(Reestr!$G97,(YEAR(J$7)-YEAR(Reestr!$I97))*12+MONTH(J$7)-MONTH(Reestr!$I97)+1-1)))*(Reestr!$E97-Reestr!$F97)/Reestr!$G97,2)),2))</f>
        <v/>
      </c>
      <c r="K99" s="13" t="str">
        <f aca="false">IF(OR(Reestr!$E97="",Reestr!$H97=""),"",ROUND(IF((MAX(0,MIN(Reestr!$G97,(YEAR(K$7)-YEAR(Reestr!$I97))*12+MONTH(K$7)-MONTH(Reestr!$I97)+1)))&gt;=Reestr!$G97,Reestr!$E97-Reestr!$F97,ROUND((MAX(0,MIN(Reestr!$G97,(YEAR(K$7)-YEAR(Reestr!$I97))*12+MONTH(K$7)-MONTH(Reestr!$I97)+1)))*(Reestr!$E97-Reestr!$F97)/Reestr!$G97,2))-IF((MAX(0,MIN(Reestr!$G97,(YEAR(K$7)-YEAR(Reestr!$I97))*12+MONTH(K$7)-MONTH(Reestr!$I97)+1-1)))&gt;=Reestr!$G97,Reestr!$E97-Reestr!$F97,ROUND((MAX(0,MIN(Reestr!$G97,(YEAR(K$7)-YEAR(Reestr!$I97))*12+MONTH(K$7)-MONTH(Reestr!$I97)+1-1)))*(Reestr!$E97-Reestr!$F97)/Reestr!$G97,2)),2))</f>
        <v/>
      </c>
      <c r="L99" s="13" t="str">
        <f aca="false">IF(OR(Reestr!$E97="",Reestr!$H97=""),"",ROUND(IF((MAX(0,MIN(Reestr!$G97,(YEAR(L$7)-YEAR(Reestr!$I97))*12+MONTH(L$7)-MONTH(Reestr!$I97)+1)))&gt;=Reestr!$G97,Reestr!$E97-Reestr!$F97,ROUND((MAX(0,MIN(Reestr!$G97,(YEAR(L$7)-YEAR(Reestr!$I97))*12+MONTH(L$7)-MONTH(Reestr!$I97)+1)))*(Reestr!$E97-Reestr!$F97)/Reestr!$G97,2))-IF((MAX(0,MIN(Reestr!$G97,(YEAR(L$7)-YEAR(Reestr!$I97))*12+MONTH(L$7)-MONTH(Reestr!$I97)+1-1)))&gt;=Reestr!$G97,Reestr!$E97-Reestr!$F97,ROUND((MAX(0,MIN(Reestr!$G97,(YEAR(L$7)-YEAR(Reestr!$I97))*12+MONTH(L$7)-MONTH(Reestr!$I97)+1-1)))*(Reestr!$E97-Reestr!$F97)/Reestr!$G97,2)),2))</f>
        <v/>
      </c>
      <c r="M99" s="13" t="str">
        <f aca="false">IF(OR(Reestr!$E97="",Reestr!$H97=""),"",ROUND(IF((MAX(0,MIN(Reestr!$G97,(YEAR(M$7)-YEAR(Reestr!$I97))*12+MONTH(M$7)-MONTH(Reestr!$I97)+1)))&gt;=Reestr!$G97,Reestr!$E97-Reestr!$F97,ROUND((MAX(0,MIN(Reestr!$G97,(YEAR(M$7)-YEAR(Reestr!$I97))*12+MONTH(M$7)-MONTH(Reestr!$I97)+1)))*(Reestr!$E97-Reestr!$F97)/Reestr!$G97,2))-IF((MAX(0,MIN(Reestr!$G97,(YEAR(M$7)-YEAR(Reestr!$I97))*12+MONTH(M$7)-MONTH(Reestr!$I97)+1-1)))&gt;=Reestr!$G97,Reestr!$E97-Reestr!$F97,ROUND((MAX(0,MIN(Reestr!$G97,(YEAR(M$7)-YEAR(Reestr!$I97))*12+MONTH(M$7)-MONTH(Reestr!$I97)+1-1)))*(Reestr!$E97-Reestr!$F97)/Reestr!$G97,2)),2))</f>
        <v/>
      </c>
      <c r="N99" s="13" t="str">
        <f aca="false">IF(OR(Reestr!$E97="",Reestr!$H97=""),"",ROUND(IF((MAX(0,MIN(Reestr!$G97,(YEAR(N$7)-YEAR(Reestr!$I97))*12+MONTH(N$7)-MONTH(Reestr!$I97)+1)))&gt;=Reestr!$G97,Reestr!$E97-Reestr!$F97,ROUND((MAX(0,MIN(Reestr!$G97,(YEAR(N$7)-YEAR(Reestr!$I97))*12+MONTH(N$7)-MONTH(Reestr!$I97)+1)))*(Reestr!$E97-Reestr!$F97)/Reestr!$G97,2))-IF((MAX(0,MIN(Reestr!$G97,(YEAR(N$7)-YEAR(Reestr!$I97))*12+MONTH(N$7)-MONTH(Reestr!$I97)+1-1)))&gt;=Reestr!$G97,Reestr!$E97-Reestr!$F97,ROUND((MAX(0,MIN(Reestr!$G97,(YEAR(N$7)-YEAR(Reestr!$I97))*12+MONTH(N$7)-MONTH(Reestr!$I97)+1-1)))*(Reestr!$E97-Reestr!$F97)/Reestr!$G97,2)),2))</f>
        <v/>
      </c>
      <c r="O99" s="29" t="str">
        <f aca="false">IF(B99="","",SUM(C99:N99))</f>
        <v/>
      </c>
    </row>
    <row r="100" customFormat="false" ht="15" hidden="false" customHeight="false" outlineLevel="0" collapsed="false">
      <c r="A100" s="23" t="str">
        <f aca="false">Reestr!A98</f>
        <v/>
      </c>
      <c r="B100" s="5" t="str">
        <f aca="false">IF(Reestr!B98="","",Reestr!B98)</f>
        <v/>
      </c>
      <c r="C100" s="13" t="str">
        <f aca="false">IF(OR(Reestr!$E98="",Reestr!$H98=""),"",ROUND(IF((MAX(0,MIN(Reestr!$G98,(YEAR(C$7)-YEAR(Reestr!$I98))*12+MONTH(C$7)-MONTH(Reestr!$I98)+1)))&gt;=Reestr!$G98,Reestr!$E98-Reestr!$F98,ROUND((MAX(0,MIN(Reestr!$G98,(YEAR(C$7)-YEAR(Reestr!$I98))*12+MONTH(C$7)-MONTH(Reestr!$I98)+1)))*(Reestr!$E98-Reestr!$F98)/Reestr!$G98,2))-IF((MAX(0,MIN(Reestr!$G98,(YEAR(C$7)-YEAR(Reestr!$I98))*12+MONTH(C$7)-MONTH(Reestr!$I98)+1-1)))&gt;=Reestr!$G98,Reestr!$E98-Reestr!$F98,ROUND((MAX(0,MIN(Reestr!$G98,(YEAR(C$7)-YEAR(Reestr!$I98))*12+MONTH(C$7)-MONTH(Reestr!$I98)+1-1)))*(Reestr!$E98-Reestr!$F98)/Reestr!$G98,2)),2))</f>
        <v/>
      </c>
      <c r="D100" s="13" t="str">
        <f aca="false">IF(OR(Reestr!$E98="",Reestr!$H98=""),"",ROUND(IF((MAX(0,MIN(Reestr!$G98,(YEAR(D$7)-YEAR(Reestr!$I98))*12+MONTH(D$7)-MONTH(Reestr!$I98)+1)))&gt;=Reestr!$G98,Reestr!$E98-Reestr!$F98,ROUND((MAX(0,MIN(Reestr!$G98,(YEAR(D$7)-YEAR(Reestr!$I98))*12+MONTH(D$7)-MONTH(Reestr!$I98)+1)))*(Reestr!$E98-Reestr!$F98)/Reestr!$G98,2))-IF((MAX(0,MIN(Reestr!$G98,(YEAR(D$7)-YEAR(Reestr!$I98))*12+MONTH(D$7)-MONTH(Reestr!$I98)+1-1)))&gt;=Reestr!$G98,Reestr!$E98-Reestr!$F98,ROUND((MAX(0,MIN(Reestr!$G98,(YEAR(D$7)-YEAR(Reestr!$I98))*12+MONTH(D$7)-MONTH(Reestr!$I98)+1-1)))*(Reestr!$E98-Reestr!$F98)/Reestr!$G98,2)),2))</f>
        <v/>
      </c>
      <c r="E100" s="13" t="str">
        <f aca="false">IF(OR(Reestr!$E98="",Reestr!$H98=""),"",ROUND(IF((MAX(0,MIN(Reestr!$G98,(YEAR(E$7)-YEAR(Reestr!$I98))*12+MONTH(E$7)-MONTH(Reestr!$I98)+1)))&gt;=Reestr!$G98,Reestr!$E98-Reestr!$F98,ROUND((MAX(0,MIN(Reestr!$G98,(YEAR(E$7)-YEAR(Reestr!$I98))*12+MONTH(E$7)-MONTH(Reestr!$I98)+1)))*(Reestr!$E98-Reestr!$F98)/Reestr!$G98,2))-IF((MAX(0,MIN(Reestr!$G98,(YEAR(E$7)-YEAR(Reestr!$I98))*12+MONTH(E$7)-MONTH(Reestr!$I98)+1-1)))&gt;=Reestr!$G98,Reestr!$E98-Reestr!$F98,ROUND((MAX(0,MIN(Reestr!$G98,(YEAR(E$7)-YEAR(Reestr!$I98))*12+MONTH(E$7)-MONTH(Reestr!$I98)+1-1)))*(Reestr!$E98-Reestr!$F98)/Reestr!$G98,2)),2))</f>
        <v/>
      </c>
      <c r="F100" s="13" t="str">
        <f aca="false">IF(OR(Reestr!$E98="",Reestr!$H98=""),"",ROUND(IF((MAX(0,MIN(Reestr!$G98,(YEAR(F$7)-YEAR(Reestr!$I98))*12+MONTH(F$7)-MONTH(Reestr!$I98)+1)))&gt;=Reestr!$G98,Reestr!$E98-Reestr!$F98,ROUND((MAX(0,MIN(Reestr!$G98,(YEAR(F$7)-YEAR(Reestr!$I98))*12+MONTH(F$7)-MONTH(Reestr!$I98)+1)))*(Reestr!$E98-Reestr!$F98)/Reestr!$G98,2))-IF((MAX(0,MIN(Reestr!$G98,(YEAR(F$7)-YEAR(Reestr!$I98))*12+MONTH(F$7)-MONTH(Reestr!$I98)+1-1)))&gt;=Reestr!$G98,Reestr!$E98-Reestr!$F98,ROUND((MAX(0,MIN(Reestr!$G98,(YEAR(F$7)-YEAR(Reestr!$I98))*12+MONTH(F$7)-MONTH(Reestr!$I98)+1-1)))*(Reestr!$E98-Reestr!$F98)/Reestr!$G98,2)),2))</f>
        <v/>
      </c>
      <c r="G100" s="13" t="str">
        <f aca="false">IF(OR(Reestr!$E98="",Reestr!$H98=""),"",ROUND(IF((MAX(0,MIN(Reestr!$G98,(YEAR(G$7)-YEAR(Reestr!$I98))*12+MONTH(G$7)-MONTH(Reestr!$I98)+1)))&gt;=Reestr!$G98,Reestr!$E98-Reestr!$F98,ROUND((MAX(0,MIN(Reestr!$G98,(YEAR(G$7)-YEAR(Reestr!$I98))*12+MONTH(G$7)-MONTH(Reestr!$I98)+1)))*(Reestr!$E98-Reestr!$F98)/Reestr!$G98,2))-IF((MAX(0,MIN(Reestr!$G98,(YEAR(G$7)-YEAR(Reestr!$I98))*12+MONTH(G$7)-MONTH(Reestr!$I98)+1-1)))&gt;=Reestr!$G98,Reestr!$E98-Reestr!$F98,ROUND((MAX(0,MIN(Reestr!$G98,(YEAR(G$7)-YEAR(Reestr!$I98))*12+MONTH(G$7)-MONTH(Reestr!$I98)+1-1)))*(Reestr!$E98-Reestr!$F98)/Reestr!$G98,2)),2))</f>
        <v/>
      </c>
      <c r="H100" s="13" t="str">
        <f aca="false">IF(OR(Reestr!$E98="",Reestr!$H98=""),"",ROUND(IF((MAX(0,MIN(Reestr!$G98,(YEAR(H$7)-YEAR(Reestr!$I98))*12+MONTH(H$7)-MONTH(Reestr!$I98)+1)))&gt;=Reestr!$G98,Reestr!$E98-Reestr!$F98,ROUND((MAX(0,MIN(Reestr!$G98,(YEAR(H$7)-YEAR(Reestr!$I98))*12+MONTH(H$7)-MONTH(Reestr!$I98)+1)))*(Reestr!$E98-Reestr!$F98)/Reestr!$G98,2))-IF((MAX(0,MIN(Reestr!$G98,(YEAR(H$7)-YEAR(Reestr!$I98))*12+MONTH(H$7)-MONTH(Reestr!$I98)+1-1)))&gt;=Reestr!$G98,Reestr!$E98-Reestr!$F98,ROUND((MAX(0,MIN(Reestr!$G98,(YEAR(H$7)-YEAR(Reestr!$I98))*12+MONTH(H$7)-MONTH(Reestr!$I98)+1-1)))*(Reestr!$E98-Reestr!$F98)/Reestr!$G98,2)),2))</f>
        <v/>
      </c>
      <c r="I100" s="13" t="str">
        <f aca="false">IF(OR(Reestr!$E98="",Reestr!$H98=""),"",ROUND(IF((MAX(0,MIN(Reestr!$G98,(YEAR(I$7)-YEAR(Reestr!$I98))*12+MONTH(I$7)-MONTH(Reestr!$I98)+1)))&gt;=Reestr!$G98,Reestr!$E98-Reestr!$F98,ROUND((MAX(0,MIN(Reestr!$G98,(YEAR(I$7)-YEAR(Reestr!$I98))*12+MONTH(I$7)-MONTH(Reestr!$I98)+1)))*(Reestr!$E98-Reestr!$F98)/Reestr!$G98,2))-IF((MAX(0,MIN(Reestr!$G98,(YEAR(I$7)-YEAR(Reestr!$I98))*12+MONTH(I$7)-MONTH(Reestr!$I98)+1-1)))&gt;=Reestr!$G98,Reestr!$E98-Reestr!$F98,ROUND((MAX(0,MIN(Reestr!$G98,(YEAR(I$7)-YEAR(Reestr!$I98))*12+MONTH(I$7)-MONTH(Reestr!$I98)+1-1)))*(Reestr!$E98-Reestr!$F98)/Reestr!$G98,2)),2))</f>
        <v/>
      </c>
      <c r="J100" s="13" t="str">
        <f aca="false">IF(OR(Reestr!$E98="",Reestr!$H98=""),"",ROUND(IF((MAX(0,MIN(Reestr!$G98,(YEAR(J$7)-YEAR(Reestr!$I98))*12+MONTH(J$7)-MONTH(Reestr!$I98)+1)))&gt;=Reestr!$G98,Reestr!$E98-Reestr!$F98,ROUND((MAX(0,MIN(Reestr!$G98,(YEAR(J$7)-YEAR(Reestr!$I98))*12+MONTH(J$7)-MONTH(Reestr!$I98)+1)))*(Reestr!$E98-Reestr!$F98)/Reestr!$G98,2))-IF((MAX(0,MIN(Reestr!$G98,(YEAR(J$7)-YEAR(Reestr!$I98))*12+MONTH(J$7)-MONTH(Reestr!$I98)+1-1)))&gt;=Reestr!$G98,Reestr!$E98-Reestr!$F98,ROUND((MAX(0,MIN(Reestr!$G98,(YEAR(J$7)-YEAR(Reestr!$I98))*12+MONTH(J$7)-MONTH(Reestr!$I98)+1-1)))*(Reestr!$E98-Reestr!$F98)/Reestr!$G98,2)),2))</f>
        <v/>
      </c>
      <c r="K100" s="13" t="str">
        <f aca="false">IF(OR(Reestr!$E98="",Reestr!$H98=""),"",ROUND(IF((MAX(0,MIN(Reestr!$G98,(YEAR(K$7)-YEAR(Reestr!$I98))*12+MONTH(K$7)-MONTH(Reestr!$I98)+1)))&gt;=Reestr!$G98,Reestr!$E98-Reestr!$F98,ROUND((MAX(0,MIN(Reestr!$G98,(YEAR(K$7)-YEAR(Reestr!$I98))*12+MONTH(K$7)-MONTH(Reestr!$I98)+1)))*(Reestr!$E98-Reestr!$F98)/Reestr!$G98,2))-IF((MAX(0,MIN(Reestr!$G98,(YEAR(K$7)-YEAR(Reestr!$I98))*12+MONTH(K$7)-MONTH(Reestr!$I98)+1-1)))&gt;=Reestr!$G98,Reestr!$E98-Reestr!$F98,ROUND((MAX(0,MIN(Reestr!$G98,(YEAR(K$7)-YEAR(Reestr!$I98))*12+MONTH(K$7)-MONTH(Reestr!$I98)+1-1)))*(Reestr!$E98-Reestr!$F98)/Reestr!$G98,2)),2))</f>
        <v/>
      </c>
      <c r="L100" s="13" t="str">
        <f aca="false">IF(OR(Reestr!$E98="",Reestr!$H98=""),"",ROUND(IF((MAX(0,MIN(Reestr!$G98,(YEAR(L$7)-YEAR(Reestr!$I98))*12+MONTH(L$7)-MONTH(Reestr!$I98)+1)))&gt;=Reestr!$G98,Reestr!$E98-Reestr!$F98,ROUND((MAX(0,MIN(Reestr!$G98,(YEAR(L$7)-YEAR(Reestr!$I98))*12+MONTH(L$7)-MONTH(Reestr!$I98)+1)))*(Reestr!$E98-Reestr!$F98)/Reestr!$G98,2))-IF((MAX(0,MIN(Reestr!$G98,(YEAR(L$7)-YEAR(Reestr!$I98))*12+MONTH(L$7)-MONTH(Reestr!$I98)+1-1)))&gt;=Reestr!$G98,Reestr!$E98-Reestr!$F98,ROUND((MAX(0,MIN(Reestr!$G98,(YEAR(L$7)-YEAR(Reestr!$I98))*12+MONTH(L$7)-MONTH(Reestr!$I98)+1-1)))*(Reestr!$E98-Reestr!$F98)/Reestr!$G98,2)),2))</f>
        <v/>
      </c>
      <c r="M100" s="13" t="str">
        <f aca="false">IF(OR(Reestr!$E98="",Reestr!$H98=""),"",ROUND(IF((MAX(0,MIN(Reestr!$G98,(YEAR(M$7)-YEAR(Reestr!$I98))*12+MONTH(M$7)-MONTH(Reestr!$I98)+1)))&gt;=Reestr!$G98,Reestr!$E98-Reestr!$F98,ROUND((MAX(0,MIN(Reestr!$G98,(YEAR(M$7)-YEAR(Reestr!$I98))*12+MONTH(M$7)-MONTH(Reestr!$I98)+1)))*(Reestr!$E98-Reestr!$F98)/Reestr!$G98,2))-IF((MAX(0,MIN(Reestr!$G98,(YEAR(M$7)-YEAR(Reestr!$I98))*12+MONTH(M$7)-MONTH(Reestr!$I98)+1-1)))&gt;=Reestr!$G98,Reestr!$E98-Reestr!$F98,ROUND((MAX(0,MIN(Reestr!$G98,(YEAR(M$7)-YEAR(Reestr!$I98))*12+MONTH(M$7)-MONTH(Reestr!$I98)+1-1)))*(Reestr!$E98-Reestr!$F98)/Reestr!$G98,2)),2))</f>
        <v/>
      </c>
      <c r="N100" s="13" t="str">
        <f aca="false">IF(OR(Reestr!$E98="",Reestr!$H98=""),"",ROUND(IF((MAX(0,MIN(Reestr!$G98,(YEAR(N$7)-YEAR(Reestr!$I98))*12+MONTH(N$7)-MONTH(Reestr!$I98)+1)))&gt;=Reestr!$G98,Reestr!$E98-Reestr!$F98,ROUND((MAX(0,MIN(Reestr!$G98,(YEAR(N$7)-YEAR(Reestr!$I98))*12+MONTH(N$7)-MONTH(Reestr!$I98)+1)))*(Reestr!$E98-Reestr!$F98)/Reestr!$G98,2))-IF((MAX(0,MIN(Reestr!$G98,(YEAR(N$7)-YEAR(Reestr!$I98))*12+MONTH(N$7)-MONTH(Reestr!$I98)+1-1)))&gt;=Reestr!$G98,Reestr!$E98-Reestr!$F98,ROUND((MAX(0,MIN(Reestr!$G98,(YEAR(N$7)-YEAR(Reestr!$I98))*12+MONTH(N$7)-MONTH(Reestr!$I98)+1-1)))*(Reestr!$E98-Reestr!$F98)/Reestr!$G98,2)),2))</f>
        <v/>
      </c>
      <c r="O100" s="29" t="str">
        <f aca="false">IF(B100="","",SUM(C100:N100))</f>
        <v/>
      </c>
    </row>
    <row r="101" customFormat="false" ht="15" hidden="false" customHeight="false" outlineLevel="0" collapsed="false">
      <c r="A101" s="23" t="str">
        <f aca="false">Reestr!A99</f>
        <v/>
      </c>
      <c r="B101" s="5" t="str">
        <f aca="false">IF(Reestr!B99="","",Reestr!B99)</f>
        <v/>
      </c>
      <c r="C101" s="13" t="str">
        <f aca="false">IF(OR(Reestr!$E99="",Reestr!$H99=""),"",ROUND(IF((MAX(0,MIN(Reestr!$G99,(YEAR(C$7)-YEAR(Reestr!$I99))*12+MONTH(C$7)-MONTH(Reestr!$I99)+1)))&gt;=Reestr!$G99,Reestr!$E99-Reestr!$F99,ROUND((MAX(0,MIN(Reestr!$G99,(YEAR(C$7)-YEAR(Reestr!$I99))*12+MONTH(C$7)-MONTH(Reestr!$I99)+1)))*(Reestr!$E99-Reestr!$F99)/Reestr!$G99,2))-IF((MAX(0,MIN(Reestr!$G99,(YEAR(C$7)-YEAR(Reestr!$I99))*12+MONTH(C$7)-MONTH(Reestr!$I99)+1-1)))&gt;=Reestr!$G99,Reestr!$E99-Reestr!$F99,ROUND((MAX(0,MIN(Reestr!$G99,(YEAR(C$7)-YEAR(Reestr!$I99))*12+MONTH(C$7)-MONTH(Reestr!$I99)+1-1)))*(Reestr!$E99-Reestr!$F99)/Reestr!$G99,2)),2))</f>
        <v/>
      </c>
      <c r="D101" s="13" t="str">
        <f aca="false">IF(OR(Reestr!$E99="",Reestr!$H99=""),"",ROUND(IF((MAX(0,MIN(Reestr!$G99,(YEAR(D$7)-YEAR(Reestr!$I99))*12+MONTH(D$7)-MONTH(Reestr!$I99)+1)))&gt;=Reestr!$G99,Reestr!$E99-Reestr!$F99,ROUND((MAX(0,MIN(Reestr!$G99,(YEAR(D$7)-YEAR(Reestr!$I99))*12+MONTH(D$7)-MONTH(Reestr!$I99)+1)))*(Reestr!$E99-Reestr!$F99)/Reestr!$G99,2))-IF((MAX(0,MIN(Reestr!$G99,(YEAR(D$7)-YEAR(Reestr!$I99))*12+MONTH(D$7)-MONTH(Reestr!$I99)+1-1)))&gt;=Reestr!$G99,Reestr!$E99-Reestr!$F99,ROUND((MAX(0,MIN(Reestr!$G99,(YEAR(D$7)-YEAR(Reestr!$I99))*12+MONTH(D$7)-MONTH(Reestr!$I99)+1-1)))*(Reestr!$E99-Reestr!$F99)/Reestr!$G99,2)),2))</f>
        <v/>
      </c>
      <c r="E101" s="13" t="str">
        <f aca="false">IF(OR(Reestr!$E99="",Reestr!$H99=""),"",ROUND(IF((MAX(0,MIN(Reestr!$G99,(YEAR(E$7)-YEAR(Reestr!$I99))*12+MONTH(E$7)-MONTH(Reestr!$I99)+1)))&gt;=Reestr!$G99,Reestr!$E99-Reestr!$F99,ROUND((MAX(0,MIN(Reestr!$G99,(YEAR(E$7)-YEAR(Reestr!$I99))*12+MONTH(E$7)-MONTH(Reestr!$I99)+1)))*(Reestr!$E99-Reestr!$F99)/Reestr!$G99,2))-IF((MAX(0,MIN(Reestr!$G99,(YEAR(E$7)-YEAR(Reestr!$I99))*12+MONTH(E$7)-MONTH(Reestr!$I99)+1-1)))&gt;=Reestr!$G99,Reestr!$E99-Reestr!$F99,ROUND((MAX(0,MIN(Reestr!$G99,(YEAR(E$7)-YEAR(Reestr!$I99))*12+MONTH(E$7)-MONTH(Reestr!$I99)+1-1)))*(Reestr!$E99-Reestr!$F99)/Reestr!$G99,2)),2))</f>
        <v/>
      </c>
      <c r="F101" s="13" t="str">
        <f aca="false">IF(OR(Reestr!$E99="",Reestr!$H99=""),"",ROUND(IF((MAX(0,MIN(Reestr!$G99,(YEAR(F$7)-YEAR(Reestr!$I99))*12+MONTH(F$7)-MONTH(Reestr!$I99)+1)))&gt;=Reestr!$G99,Reestr!$E99-Reestr!$F99,ROUND((MAX(0,MIN(Reestr!$G99,(YEAR(F$7)-YEAR(Reestr!$I99))*12+MONTH(F$7)-MONTH(Reestr!$I99)+1)))*(Reestr!$E99-Reestr!$F99)/Reestr!$G99,2))-IF((MAX(0,MIN(Reestr!$G99,(YEAR(F$7)-YEAR(Reestr!$I99))*12+MONTH(F$7)-MONTH(Reestr!$I99)+1-1)))&gt;=Reestr!$G99,Reestr!$E99-Reestr!$F99,ROUND((MAX(0,MIN(Reestr!$G99,(YEAR(F$7)-YEAR(Reestr!$I99))*12+MONTH(F$7)-MONTH(Reestr!$I99)+1-1)))*(Reestr!$E99-Reestr!$F99)/Reestr!$G99,2)),2))</f>
        <v/>
      </c>
      <c r="G101" s="13" t="str">
        <f aca="false">IF(OR(Reestr!$E99="",Reestr!$H99=""),"",ROUND(IF((MAX(0,MIN(Reestr!$G99,(YEAR(G$7)-YEAR(Reestr!$I99))*12+MONTH(G$7)-MONTH(Reestr!$I99)+1)))&gt;=Reestr!$G99,Reestr!$E99-Reestr!$F99,ROUND((MAX(0,MIN(Reestr!$G99,(YEAR(G$7)-YEAR(Reestr!$I99))*12+MONTH(G$7)-MONTH(Reestr!$I99)+1)))*(Reestr!$E99-Reestr!$F99)/Reestr!$G99,2))-IF((MAX(0,MIN(Reestr!$G99,(YEAR(G$7)-YEAR(Reestr!$I99))*12+MONTH(G$7)-MONTH(Reestr!$I99)+1-1)))&gt;=Reestr!$G99,Reestr!$E99-Reestr!$F99,ROUND((MAX(0,MIN(Reestr!$G99,(YEAR(G$7)-YEAR(Reestr!$I99))*12+MONTH(G$7)-MONTH(Reestr!$I99)+1-1)))*(Reestr!$E99-Reestr!$F99)/Reestr!$G99,2)),2))</f>
        <v/>
      </c>
      <c r="H101" s="13" t="str">
        <f aca="false">IF(OR(Reestr!$E99="",Reestr!$H99=""),"",ROUND(IF((MAX(0,MIN(Reestr!$G99,(YEAR(H$7)-YEAR(Reestr!$I99))*12+MONTH(H$7)-MONTH(Reestr!$I99)+1)))&gt;=Reestr!$G99,Reestr!$E99-Reestr!$F99,ROUND((MAX(0,MIN(Reestr!$G99,(YEAR(H$7)-YEAR(Reestr!$I99))*12+MONTH(H$7)-MONTH(Reestr!$I99)+1)))*(Reestr!$E99-Reestr!$F99)/Reestr!$G99,2))-IF((MAX(0,MIN(Reestr!$G99,(YEAR(H$7)-YEAR(Reestr!$I99))*12+MONTH(H$7)-MONTH(Reestr!$I99)+1-1)))&gt;=Reestr!$G99,Reestr!$E99-Reestr!$F99,ROUND((MAX(0,MIN(Reestr!$G99,(YEAR(H$7)-YEAR(Reestr!$I99))*12+MONTH(H$7)-MONTH(Reestr!$I99)+1-1)))*(Reestr!$E99-Reestr!$F99)/Reestr!$G99,2)),2))</f>
        <v/>
      </c>
      <c r="I101" s="13" t="str">
        <f aca="false">IF(OR(Reestr!$E99="",Reestr!$H99=""),"",ROUND(IF((MAX(0,MIN(Reestr!$G99,(YEAR(I$7)-YEAR(Reestr!$I99))*12+MONTH(I$7)-MONTH(Reestr!$I99)+1)))&gt;=Reestr!$G99,Reestr!$E99-Reestr!$F99,ROUND((MAX(0,MIN(Reestr!$G99,(YEAR(I$7)-YEAR(Reestr!$I99))*12+MONTH(I$7)-MONTH(Reestr!$I99)+1)))*(Reestr!$E99-Reestr!$F99)/Reestr!$G99,2))-IF((MAX(0,MIN(Reestr!$G99,(YEAR(I$7)-YEAR(Reestr!$I99))*12+MONTH(I$7)-MONTH(Reestr!$I99)+1-1)))&gt;=Reestr!$G99,Reestr!$E99-Reestr!$F99,ROUND((MAX(0,MIN(Reestr!$G99,(YEAR(I$7)-YEAR(Reestr!$I99))*12+MONTH(I$7)-MONTH(Reestr!$I99)+1-1)))*(Reestr!$E99-Reestr!$F99)/Reestr!$G99,2)),2))</f>
        <v/>
      </c>
      <c r="J101" s="13" t="str">
        <f aca="false">IF(OR(Reestr!$E99="",Reestr!$H99=""),"",ROUND(IF((MAX(0,MIN(Reestr!$G99,(YEAR(J$7)-YEAR(Reestr!$I99))*12+MONTH(J$7)-MONTH(Reestr!$I99)+1)))&gt;=Reestr!$G99,Reestr!$E99-Reestr!$F99,ROUND((MAX(0,MIN(Reestr!$G99,(YEAR(J$7)-YEAR(Reestr!$I99))*12+MONTH(J$7)-MONTH(Reestr!$I99)+1)))*(Reestr!$E99-Reestr!$F99)/Reestr!$G99,2))-IF((MAX(0,MIN(Reestr!$G99,(YEAR(J$7)-YEAR(Reestr!$I99))*12+MONTH(J$7)-MONTH(Reestr!$I99)+1-1)))&gt;=Reestr!$G99,Reestr!$E99-Reestr!$F99,ROUND((MAX(0,MIN(Reestr!$G99,(YEAR(J$7)-YEAR(Reestr!$I99))*12+MONTH(J$7)-MONTH(Reestr!$I99)+1-1)))*(Reestr!$E99-Reestr!$F99)/Reestr!$G99,2)),2))</f>
        <v/>
      </c>
      <c r="K101" s="13" t="str">
        <f aca="false">IF(OR(Reestr!$E99="",Reestr!$H99=""),"",ROUND(IF((MAX(0,MIN(Reestr!$G99,(YEAR(K$7)-YEAR(Reestr!$I99))*12+MONTH(K$7)-MONTH(Reestr!$I99)+1)))&gt;=Reestr!$G99,Reestr!$E99-Reestr!$F99,ROUND((MAX(0,MIN(Reestr!$G99,(YEAR(K$7)-YEAR(Reestr!$I99))*12+MONTH(K$7)-MONTH(Reestr!$I99)+1)))*(Reestr!$E99-Reestr!$F99)/Reestr!$G99,2))-IF((MAX(0,MIN(Reestr!$G99,(YEAR(K$7)-YEAR(Reestr!$I99))*12+MONTH(K$7)-MONTH(Reestr!$I99)+1-1)))&gt;=Reestr!$G99,Reestr!$E99-Reestr!$F99,ROUND((MAX(0,MIN(Reestr!$G99,(YEAR(K$7)-YEAR(Reestr!$I99))*12+MONTH(K$7)-MONTH(Reestr!$I99)+1-1)))*(Reestr!$E99-Reestr!$F99)/Reestr!$G99,2)),2))</f>
        <v/>
      </c>
      <c r="L101" s="13" t="str">
        <f aca="false">IF(OR(Reestr!$E99="",Reestr!$H99=""),"",ROUND(IF((MAX(0,MIN(Reestr!$G99,(YEAR(L$7)-YEAR(Reestr!$I99))*12+MONTH(L$7)-MONTH(Reestr!$I99)+1)))&gt;=Reestr!$G99,Reestr!$E99-Reestr!$F99,ROUND((MAX(0,MIN(Reestr!$G99,(YEAR(L$7)-YEAR(Reestr!$I99))*12+MONTH(L$7)-MONTH(Reestr!$I99)+1)))*(Reestr!$E99-Reestr!$F99)/Reestr!$G99,2))-IF((MAX(0,MIN(Reestr!$G99,(YEAR(L$7)-YEAR(Reestr!$I99))*12+MONTH(L$7)-MONTH(Reestr!$I99)+1-1)))&gt;=Reestr!$G99,Reestr!$E99-Reestr!$F99,ROUND((MAX(0,MIN(Reestr!$G99,(YEAR(L$7)-YEAR(Reestr!$I99))*12+MONTH(L$7)-MONTH(Reestr!$I99)+1-1)))*(Reestr!$E99-Reestr!$F99)/Reestr!$G99,2)),2))</f>
        <v/>
      </c>
      <c r="M101" s="13" t="str">
        <f aca="false">IF(OR(Reestr!$E99="",Reestr!$H99=""),"",ROUND(IF((MAX(0,MIN(Reestr!$G99,(YEAR(M$7)-YEAR(Reestr!$I99))*12+MONTH(M$7)-MONTH(Reestr!$I99)+1)))&gt;=Reestr!$G99,Reestr!$E99-Reestr!$F99,ROUND((MAX(0,MIN(Reestr!$G99,(YEAR(M$7)-YEAR(Reestr!$I99))*12+MONTH(M$7)-MONTH(Reestr!$I99)+1)))*(Reestr!$E99-Reestr!$F99)/Reestr!$G99,2))-IF((MAX(0,MIN(Reestr!$G99,(YEAR(M$7)-YEAR(Reestr!$I99))*12+MONTH(M$7)-MONTH(Reestr!$I99)+1-1)))&gt;=Reestr!$G99,Reestr!$E99-Reestr!$F99,ROUND((MAX(0,MIN(Reestr!$G99,(YEAR(M$7)-YEAR(Reestr!$I99))*12+MONTH(M$7)-MONTH(Reestr!$I99)+1-1)))*(Reestr!$E99-Reestr!$F99)/Reestr!$G99,2)),2))</f>
        <v/>
      </c>
      <c r="N101" s="13" t="str">
        <f aca="false">IF(OR(Reestr!$E99="",Reestr!$H99=""),"",ROUND(IF((MAX(0,MIN(Reestr!$G99,(YEAR(N$7)-YEAR(Reestr!$I99))*12+MONTH(N$7)-MONTH(Reestr!$I99)+1)))&gt;=Reestr!$G99,Reestr!$E99-Reestr!$F99,ROUND((MAX(0,MIN(Reestr!$G99,(YEAR(N$7)-YEAR(Reestr!$I99))*12+MONTH(N$7)-MONTH(Reestr!$I99)+1)))*(Reestr!$E99-Reestr!$F99)/Reestr!$G99,2))-IF((MAX(0,MIN(Reestr!$G99,(YEAR(N$7)-YEAR(Reestr!$I99))*12+MONTH(N$7)-MONTH(Reestr!$I99)+1-1)))&gt;=Reestr!$G99,Reestr!$E99-Reestr!$F99,ROUND((MAX(0,MIN(Reestr!$G99,(YEAR(N$7)-YEAR(Reestr!$I99))*12+MONTH(N$7)-MONTH(Reestr!$I99)+1-1)))*(Reestr!$E99-Reestr!$F99)/Reestr!$G99,2)),2))</f>
        <v/>
      </c>
      <c r="O101" s="29" t="str">
        <f aca="false">IF(B101="","",SUM(C101:N101))</f>
        <v/>
      </c>
    </row>
    <row r="102" customFormat="false" ht="15" hidden="false" customHeight="false" outlineLevel="0" collapsed="false">
      <c r="A102" s="23" t="str">
        <f aca="false">Reestr!A100</f>
        <v/>
      </c>
      <c r="B102" s="5" t="str">
        <f aca="false">IF(Reestr!B100="","",Reestr!B100)</f>
        <v/>
      </c>
      <c r="C102" s="13" t="str">
        <f aca="false">IF(OR(Reestr!$E100="",Reestr!$H100=""),"",ROUND(IF((MAX(0,MIN(Reestr!$G100,(YEAR(C$7)-YEAR(Reestr!$I100))*12+MONTH(C$7)-MONTH(Reestr!$I100)+1)))&gt;=Reestr!$G100,Reestr!$E100-Reestr!$F100,ROUND((MAX(0,MIN(Reestr!$G100,(YEAR(C$7)-YEAR(Reestr!$I100))*12+MONTH(C$7)-MONTH(Reestr!$I100)+1)))*(Reestr!$E100-Reestr!$F100)/Reestr!$G100,2))-IF((MAX(0,MIN(Reestr!$G100,(YEAR(C$7)-YEAR(Reestr!$I100))*12+MONTH(C$7)-MONTH(Reestr!$I100)+1-1)))&gt;=Reestr!$G100,Reestr!$E100-Reestr!$F100,ROUND((MAX(0,MIN(Reestr!$G100,(YEAR(C$7)-YEAR(Reestr!$I100))*12+MONTH(C$7)-MONTH(Reestr!$I100)+1-1)))*(Reestr!$E100-Reestr!$F100)/Reestr!$G100,2)),2))</f>
        <v/>
      </c>
      <c r="D102" s="13" t="str">
        <f aca="false">IF(OR(Reestr!$E100="",Reestr!$H100=""),"",ROUND(IF((MAX(0,MIN(Reestr!$G100,(YEAR(D$7)-YEAR(Reestr!$I100))*12+MONTH(D$7)-MONTH(Reestr!$I100)+1)))&gt;=Reestr!$G100,Reestr!$E100-Reestr!$F100,ROUND((MAX(0,MIN(Reestr!$G100,(YEAR(D$7)-YEAR(Reestr!$I100))*12+MONTH(D$7)-MONTH(Reestr!$I100)+1)))*(Reestr!$E100-Reestr!$F100)/Reestr!$G100,2))-IF((MAX(0,MIN(Reestr!$G100,(YEAR(D$7)-YEAR(Reestr!$I100))*12+MONTH(D$7)-MONTH(Reestr!$I100)+1-1)))&gt;=Reestr!$G100,Reestr!$E100-Reestr!$F100,ROUND((MAX(0,MIN(Reestr!$G100,(YEAR(D$7)-YEAR(Reestr!$I100))*12+MONTH(D$7)-MONTH(Reestr!$I100)+1-1)))*(Reestr!$E100-Reestr!$F100)/Reestr!$G100,2)),2))</f>
        <v/>
      </c>
      <c r="E102" s="13" t="str">
        <f aca="false">IF(OR(Reestr!$E100="",Reestr!$H100=""),"",ROUND(IF((MAX(0,MIN(Reestr!$G100,(YEAR(E$7)-YEAR(Reestr!$I100))*12+MONTH(E$7)-MONTH(Reestr!$I100)+1)))&gt;=Reestr!$G100,Reestr!$E100-Reestr!$F100,ROUND((MAX(0,MIN(Reestr!$G100,(YEAR(E$7)-YEAR(Reestr!$I100))*12+MONTH(E$7)-MONTH(Reestr!$I100)+1)))*(Reestr!$E100-Reestr!$F100)/Reestr!$G100,2))-IF((MAX(0,MIN(Reestr!$G100,(YEAR(E$7)-YEAR(Reestr!$I100))*12+MONTH(E$7)-MONTH(Reestr!$I100)+1-1)))&gt;=Reestr!$G100,Reestr!$E100-Reestr!$F100,ROUND((MAX(0,MIN(Reestr!$G100,(YEAR(E$7)-YEAR(Reestr!$I100))*12+MONTH(E$7)-MONTH(Reestr!$I100)+1-1)))*(Reestr!$E100-Reestr!$F100)/Reestr!$G100,2)),2))</f>
        <v/>
      </c>
      <c r="F102" s="13" t="str">
        <f aca="false">IF(OR(Reestr!$E100="",Reestr!$H100=""),"",ROUND(IF((MAX(0,MIN(Reestr!$G100,(YEAR(F$7)-YEAR(Reestr!$I100))*12+MONTH(F$7)-MONTH(Reestr!$I100)+1)))&gt;=Reestr!$G100,Reestr!$E100-Reestr!$F100,ROUND((MAX(0,MIN(Reestr!$G100,(YEAR(F$7)-YEAR(Reestr!$I100))*12+MONTH(F$7)-MONTH(Reestr!$I100)+1)))*(Reestr!$E100-Reestr!$F100)/Reestr!$G100,2))-IF((MAX(0,MIN(Reestr!$G100,(YEAR(F$7)-YEAR(Reestr!$I100))*12+MONTH(F$7)-MONTH(Reestr!$I100)+1-1)))&gt;=Reestr!$G100,Reestr!$E100-Reestr!$F100,ROUND((MAX(0,MIN(Reestr!$G100,(YEAR(F$7)-YEAR(Reestr!$I100))*12+MONTH(F$7)-MONTH(Reestr!$I100)+1-1)))*(Reestr!$E100-Reestr!$F100)/Reestr!$G100,2)),2))</f>
        <v/>
      </c>
      <c r="G102" s="13" t="str">
        <f aca="false">IF(OR(Reestr!$E100="",Reestr!$H100=""),"",ROUND(IF((MAX(0,MIN(Reestr!$G100,(YEAR(G$7)-YEAR(Reestr!$I100))*12+MONTH(G$7)-MONTH(Reestr!$I100)+1)))&gt;=Reestr!$G100,Reestr!$E100-Reestr!$F100,ROUND((MAX(0,MIN(Reestr!$G100,(YEAR(G$7)-YEAR(Reestr!$I100))*12+MONTH(G$7)-MONTH(Reestr!$I100)+1)))*(Reestr!$E100-Reestr!$F100)/Reestr!$G100,2))-IF((MAX(0,MIN(Reestr!$G100,(YEAR(G$7)-YEAR(Reestr!$I100))*12+MONTH(G$7)-MONTH(Reestr!$I100)+1-1)))&gt;=Reestr!$G100,Reestr!$E100-Reestr!$F100,ROUND((MAX(0,MIN(Reestr!$G100,(YEAR(G$7)-YEAR(Reestr!$I100))*12+MONTH(G$7)-MONTH(Reestr!$I100)+1-1)))*(Reestr!$E100-Reestr!$F100)/Reestr!$G100,2)),2))</f>
        <v/>
      </c>
      <c r="H102" s="13" t="str">
        <f aca="false">IF(OR(Reestr!$E100="",Reestr!$H100=""),"",ROUND(IF((MAX(0,MIN(Reestr!$G100,(YEAR(H$7)-YEAR(Reestr!$I100))*12+MONTH(H$7)-MONTH(Reestr!$I100)+1)))&gt;=Reestr!$G100,Reestr!$E100-Reestr!$F100,ROUND((MAX(0,MIN(Reestr!$G100,(YEAR(H$7)-YEAR(Reestr!$I100))*12+MONTH(H$7)-MONTH(Reestr!$I100)+1)))*(Reestr!$E100-Reestr!$F100)/Reestr!$G100,2))-IF((MAX(0,MIN(Reestr!$G100,(YEAR(H$7)-YEAR(Reestr!$I100))*12+MONTH(H$7)-MONTH(Reestr!$I100)+1-1)))&gt;=Reestr!$G100,Reestr!$E100-Reestr!$F100,ROUND((MAX(0,MIN(Reestr!$G100,(YEAR(H$7)-YEAR(Reestr!$I100))*12+MONTH(H$7)-MONTH(Reestr!$I100)+1-1)))*(Reestr!$E100-Reestr!$F100)/Reestr!$G100,2)),2))</f>
        <v/>
      </c>
      <c r="I102" s="13" t="str">
        <f aca="false">IF(OR(Reestr!$E100="",Reestr!$H100=""),"",ROUND(IF((MAX(0,MIN(Reestr!$G100,(YEAR(I$7)-YEAR(Reestr!$I100))*12+MONTH(I$7)-MONTH(Reestr!$I100)+1)))&gt;=Reestr!$G100,Reestr!$E100-Reestr!$F100,ROUND((MAX(0,MIN(Reestr!$G100,(YEAR(I$7)-YEAR(Reestr!$I100))*12+MONTH(I$7)-MONTH(Reestr!$I100)+1)))*(Reestr!$E100-Reestr!$F100)/Reestr!$G100,2))-IF((MAX(0,MIN(Reestr!$G100,(YEAR(I$7)-YEAR(Reestr!$I100))*12+MONTH(I$7)-MONTH(Reestr!$I100)+1-1)))&gt;=Reestr!$G100,Reestr!$E100-Reestr!$F100,ROUND((MAX(0,MIN(Reestr!$G100,(YEAR(I$7)-YEAR(Reestr!$I100))*12+MONTH(I$7)-MONTH(Reestr!$I100)+1-1)))*(Reestr!$E100-Reestr!$F100)/Reestr!$G100,2)),2))</f>
        <v/>
      </c>
      <c r="J102" s="13" t="str">
        <f aca="false">IF(OR(Reestr!$E100="",Reestr!$H100=""),"",ROUND(IF((MAX(0,MIN(Reestr!$G100,(YEAR(J$7)-YEAR(Reestr!$I100))*12+MONTH(J$7)-MONTH(Reestr!$I100)+1)))&gt;=Reestr!$G100,Reestr!$E100-Reestr!$F100,ROUND((MAX(0,MIN(Reestr!$G100,(YEAR(J$7)-YEAR(Reestr!$I100))*12+MONTH(J$7)-MONTH(Reestr!$I100)+1)))*(Reestr!$E100-Reestr!$F100)/Reestr!$G100,2))-IF((MAX(0,MIN(Reestr!$G100,(YEAR(J$7)-YEAR(Reestr!$I100))*12+MONTH(J$7)-MONTH(Reestr!$I100)+1-1)))&gt;=Reestr!$G100,Reestr!$E100-Reestr!$F100,ROUND((MAX(0,MIN(Reestr!$G100,(YEAR(J$7)-YEAR(Reestr!$I100))*12+MONTH(J$7)-MONTH(Reestr!$I100)+1-1)))*(Reestr!$E100-Reestr!$F100)/Reestr!$G100,2)),2))</f>
        <v/>
      </c>
      <c r="K102" s="13" t="str">
        <f aca="false">IF(OR(Reestr!$E100="",Reestr!$H100=""),"",ROUND(IF((MAX(0,MIN(Reestr!$G100,(YEAR(K$7)-YEAR(Reestr!$I100))*12+MONTH(K$7)-MONTH(Reestr!$I100)+1)))&gt;=Reestr!$G100,Reestr!$E100-Reestr!$F100,ROUND((MAX(0,MIN(Reestr!$G100,(YEAR(K$7)-YEAR(Reestr!$I100))*12+MONTH(K$7)-MONTH(Reestr!$I100)+1)))*(Reestr!$E100-Reestr!$F100)/Reestr!$G100,2))-IF((MAX(0,MIN(Reestr!$G100,(YEAR(K$7)-YEAR(Reestr!$I100))*12+MONTH(K$7)-MONTH(Reestr!$I100)+1-1)))&gt;=Reestr!$G100,Reestr!$E100-Reestr!$F100,ROUND((MAX(0,MIN(Reestr!$G100,(YEAR(K$7)-YEAR(Reestr!$I100))*12+MONTH(K$7)-MONTH(Reestr!$I100)+1-1)))*(Reestr!$E100-Reestr!$F100)/Reestr!$G100,2)),2))</f>
        <v/>
      </c>
      <c r="L102" s="13" t="str">
        <f aca="false">IF(OR(Reestr!$E100="",Reestr!$H100=""),"",ROUND(IF((MAX(0,MIN(Reestr!$G100,(YEAR(L$7)-YEAR(Reestr!$I100))*12+MONTH(L$7)-MONTH(Reestr!$I100)+1)))&gt;=Reestr!$G100,Reestr!$E100-Reestr!$F100,ROUND((MAX(0,MIN(Reestr!$G100,(YEAR(L$7)-YEAR(Reestr!$I100))*12+MONTH(L$7)-MONTH(Reestr!$I100)+1)))*(Reestr!$E100-Reestr!$F100)/Reestr!$G100,2))-IF((MAX(0,MIN(Reestr!$G100,(YEAR(L$7)-YEAR(Reestr!$I100))*12+MONTH(L$7)-MONTH(Reestr!$I100)+1-1)))&gt;=Reestr!$G100,Reestr!$E100-Reestr!$F100,ROUND((MAX(0,MIN(Reestr!$G100,(YEAR(L$7)-YEAR(Reestr!$I100))*12+MONTH(L$7)-MONTH(Reestr!$I100)+1-1)))*(Reestr!$E100-Reestr!$F100)/Reestr!$G100,2)),2))</f>
        <v/>
      </c>
      <c r="M102" s="13" t="str">
        <f aca="false">IF(OR(Reestr!$E100="",Reestr!$H100=""),"",ROUND(IF((MAX(0,MIN(Reestr!$G100,(YEAR(M$7)-YEAR(Reestr!$I100))*12+MONTH(M$7)-MONTH(Reestr!$I100)+1)))&gt;=Reestr!$G100,Reestr!$E100-Reestr!$F100,ROUND((MAX(0,MIN(Reestr!$G100,(YEAR(M$7)-YEAR(Reestr!$I100))*12+MONTH(M$7)-MONTH(Reestr!$I100)+1)))*(Reestr!$E100-Reestr!$F100)/Reestr!$G100,2))-IF((MAX(0,MIN(Reestr!$G100,(YEAR(M$7)-YEAR(Reestr!$I100))*12+MONTH(M$7)-MONTH(Reestr!$I100)+1-1)))&gt;=Reestr!$G100,Reestr!$E100-Reestr!$F100,ROUND((MAX(0,MIN(Reestr!$G100,(YEAR(M$7)-YEAR(Reestr!$I100))*12+MONTH(M$7)-MONTH(Reestr!$I100)+1-1)))*(Reestr!$E100-Reestr!$F100)/Reestr!$G100,2)),2))</f>
        <v/>
      </c>
      <c r="N102" s="13" t="str">
        <f aca="false">IF(OR(Reestr!$E100="",Reestr!$H100=""),"",ROUND(IF((MAX(0,MIN(Reestr!$G100,(YEAR(N$7)-YEAR(Reestr!$I100))*12+MONTH(N$7)-MONTH(Reestr!$I100)+1)))&gt;=Reestr!$G100,Reestr!$E100-Reestr!$F100,ROUND((MAX(0,MIN(Reestr!$G100,(YEAR(N$7)-YEAR(Reestr!$I100))*12+MONTH(N$7)-MONTH(Reestr!$I100)+1)))*(Reestr!$E100-Reestr!$F100)/Reestr!$G100,2))-IF((MAX(0,MIN(Reestr!$G100,(YEAR(N$7)-YEAR(Reestr!$I100))*12+MONTH(N$7)-MONTH(Reestr!$I100)+1-1)))&gt;=Reestr!$G100,Reestr!$E100-Reestr!$F100,ROUND((MAX(0,MIN(Reestr!$G100,(YEAR(N$7)-YEAR(Reestr!$I100))*12+MONTH(N$7)-MONTH(Reestr!$I100)+1-1)))*(Reestr!$E100-Reestr!$F100)/Reestr!$G100,2)),2))</f>
        <v/>
      </c>
      <c r="O102" s="29" t="str">
        <f aca="false">IF(B102="","",SUM(C102:N102))</f>
        <v/>
      </c>
    </row>
    <row r="103" customFormat="false" ht="15" hidden="false" customHeight="false" outlineLevel="0" collapsed="false">
      <c r="A103" s="23" t="str">
        <f aca="false">Reestr!A101</f>
        <v/>
      </c>
      <c r="B103" s="5" t="str">
        <f aca="false">IF(Reestr!B101="","",Reestr!B101)</f>
        <v/>
      </c>
      <c r="C103" s="13" t="str">
        <f aca="false">IF(OR(Reestr!$E101="",Reestr!$H101=""),"",ROUND(IF((MAX(0,MIN(Reestr!$G101,(YEAR(C$7)-YEAR(Reestr!$I101))*12+MONTH(C$7)-MONTH(Reestr!$I101)+1)))&gt;=Reestr!$G101,Reestr!$E101-Reestr!$F101,ROUND((MAX(0,MIN(Reestr!$G101,(YEAR(C$7)-YEAR(Reestr!$I101))*12+MONTH(C$7)-MONTH(Reestr!$I101)+1)))*(Reestr!$E101-Reestr!$F101)/Reestr!$G101,2))-IF((MAX(0,MIN(Reestr!$G101,(YEAR(C$7)-YEAR(Reestr!$I101))*12+MONTH(C$7)-MONTH(Reestr!$I101)+1-1)))&gt;=Reestr!$G101,Reestr!$E101-Reestr!$F101,ROUND((MAX(0,MIN(Reestr!$G101,(YEAR(C$7)-YEAR(Reestr!$I101))*12+MONTH(C$7)-MONTH(Reestr!$I101)+1-1)))*(Reestr!$E101-Reestr!$F101)/Reestr!$G101,2)),2))</f>
        <v/>
      </c>
      <c r="D103" s="13" t="str">
        <f aca="false">IF(OR(Reestr!$E101="",Reestr!$H101=""),"",ROUND(IF((MAX(0,MIN(Reestr!$G101,(YEAR(D$7)-YEAR(Reestr!$I101))*12+MONTH(D$7)-MONTH(Reestr!$I101)+1)))&gt;=Reestr!$G101,Reestr!$E101-Reestr!$F101,ROUND((MAX(0,MIN(Reestr!$G101,(YEAR(D$7)-YEAR(Reestr!$I101))*12+MONTH(D$7)-MONTH(Reestr!$I101)+1)))*(Reestr!$E101-Reestr!$F101)/Reestr!$G101,2))-IF((MAX(0,MIN(Reestr!$G101,(YEAR(D$7)-YEAR(Reestr!$I101))*12+MONTH(D$7)-MONTH(Reestr!$I101)+1-1)))&gt;=Reestr!$G101,Reestr!$E101-Reestr!$F101,ROUND((MAX(0,MIN(Reestr!$G101,(YEAR(D$7)-YEAR(Reestr!$I101))*12+MONTH(D$7)-MONTH(Reestr!$I101)+1-1)))*(Reestr!$E101-Reestr!$F101)/Reestr!$G101,2)),2))</f>
        <v/>
      </c>
      <c r="E103" s="13" t="str">
        <f aca="false">IF(OR(Reestr!$E101="",Reestr!$H101=""),"",ROUND(IF((MAX(0,MIN(Reestr!$G101,(YEAR(E$7)-YEAR(Reestr!$I101))*12+MONTH(E$7)-MONTH(Reestr!$I101)+1)))&gt;=Reestr!$G101,Reestr!$E101-Reestr!$F101,ROUND((MAX(0,MIN(Reestr!$G101,(YEAR(E$7)-YEAR(Reestr!$I101))*12+MONTH(E$7)-MONTH(Reestr!$I101)+1)))*(Reestr!$E101-Reestr!$F101)/Reestr!$G101,2))-IF((MAX(0,MIN(Reestr!$G101,(YEAR(E$7)-YEAR(Reestr!$I101))*12+MONTH(E$7)-MONTH(Reestr!$I101)+1-1)))&gt;=Reestr!$G101,Reestr!$E101-Reestr!$F101,ROUND((MAX(0,MIN(Reestr!$G101,(YEAR(E$7)-YEAR(Reestr!$I101))*12+MONTH(E$7)-MONTH(Reestr!$I101)+1-1)))*(Reestr!$E101-Reestr!$F101)/Reestr!$G101,2)),2))</f>
        <v/>
      </c>
      <c r="F103" s="13" t="str">
        <f aca="false">IF(OR(Reestr!$E101="",Reestr!$H101=""),"",ROUND(IF((MAX(0,MIN(Reestr!$G101,(YEAR(F$7)-YEAR(Reestr!$I101))*12+MONTH(F$7)-MONTH(Reestr!$I101)+1)))&gt;=Reestr!$G101,Reestr!$E101-Reestr!$F101,ROUND((MAX(0,MIN(Reestr!$G101,(YEAR(F$7)-YEAR(Reestr!$I101))*12+MONTH(F$7)-MONTH(Reestr!$I101)+1)))*(Reestr!$E101-Reestr!$F101)/Reestr!$G101,2))-IF((MAX(0,MIN(Reestr!$G101,(YEAR(F$7)-YEAR(Reestr!$I101))*12+MONTH(F$7)-MONTH(Reestr!$I101)+1-1)))&gt;=Reestr!$G101,Reestr!$E101-Reestr!$F101,ROUND((MAX(0,MIN(Reestr!$G101,(YEAR(F$7)-YEAR(Reestr!$I101))*12+MONTH(F$7)-MONTH(Reestr!$I101)+1-1)))*(Reestr!$E101-Reestr!$F101)/Reestr!$G101,2)),2))</f>
        <v/>
      </c>
      <c r="G103" s="13" t="str">
        <f aca="false">IF(OR(Reestr!$E101="",Reestr!$H101=""),"",ROUND(IF((MAX(0,MIN(Reestr!$G101,(YEAR(G$7)-YEAR(Reestr!$I101))*12+MONTH(G$7)-MONTH(Reestr!$I101)+1)))&gt;=Reestr!$G101,Reestr!$E101-Reestr!$F101,ROUND((MAX(0,MIN(Reestr!$G101,(YEAR(G$7)-YEAR(Reestr!$I101))*12+MONTH(G$7)-MONTH(Reestr!$I101)+1)))*(Reestr!$E101-Reestr!$F101)/Reestr!$G101,2))-IF((MAX(0,MIN(Reestr!$G101,(YEAR(G$7)-YEAR(Reestr!$I101))*12+MONTH(G$7)-MONTH(Reestr!$I101)+1-1)))&gt;=Reestr!$G101,Reestr!$E101-Reestr!$F101,ROUND((MAX(0,MIN(Reestr!$G101,(YEAR(G$7)-YEAR(Reestr!$I101))*12+MONTH(G$7)-MONTH(Reestr!$I101)+1-1)))*(Reestr!$E101-Reestr!$F101)/Reestr!$G101,2)),2))</f>
        <v/>
      </c>
      <c r="H103" s="13" t="str">
        <f aca="false">IF(OR(Reestr!$E101="",Reestr!$H101=""),"",ROUND(IF((MAX(0,MIN(Reestr!$G101,(YEAR(H$7)-YEAR(Reestr!$I101))*12+MONTH(H$7)-MONTH(Reestr!$I101)+1)))&gt;=Reestr!$G101,Reestr!$E101-Reestr!$F101,ROUND((MAX(0,MIN(Reestr!$G101,(YEAR(H$7)-YEAR(Reestr!$I101))*12+MONTH(H$7)-MONTH(Reestr!$I101)+1)))*(Reestr!$E101-Reestr!$F101)/Reestr!$G101,2))-IF((MAX(0,MIN(Reestr!$G101,(YEAR(H$7)-YEAR(Reestr!$I101))*12+MONTH(H$7)-MONTH(Reestr!$I101)+1-1)))&gt;=Reestr!$G101,Reestr!$E101-Reestr!$F101,ROUND((MAX(0,MIN(Reestr!$G101,(YEAR(H$7)-YEAR(Reestr!$I101))*12+MONTH(H$7)-MONTH(Reestr!$I101)+1-1)))*(Reestr!$E101-Reestr!$F101)/Reestr!$G101,2)),2))</f>
        <v/>
      </c>
      <c r="I103" s="13" t="str">
        <f aca="false">IF(OR(Reestr!$E101="",Reestr!$H101=""),"",ROUND(IF((MAX(0,MIN(Reestr!$G101,(YEAR(I$7)-YEAR(Reestr!$I101))*12+MONTH(I$7)-MONTH(Reestr!$I101)+1)))&gt;=Reestr!$G101,Reestr!$E101-Reestr!$F101,ROUND((MAX(0,MIN(Reestr!$G101,(YEAR(I$7)-YEAR(Reestr!$I101))*12+MONTH(I$7)-MONTH(Reestr!$I101)+1)))*(Reestr!$E101-Reestr!$F101)/Reestr!$G101,2))-IF((MAX(0,MIN(Reestr!$G101,(YEAR(I$7)-YEAR(Reestr!$I101))*12+MONTH(I$7)-MONTH(Reestr!$I101)+1-1)))&gt;=Reestr!$G101,Reestr!$E101-Reestr!$F101,ROUND((MAX(0,MIN(Reestr!$G101,(YEAR(I$7)-YEAR(Reestr!$I101))*12+MONTH(I$7)-MONTH(Reestr!$I101)+1-1)))*(Reestr!$E101-Reestr!$F101)/Reestr!$G101,2)),2))</f>
        <v/>
      </c>
      <c r="J103" s="13" t="str">
        <f aca="false">IF(OR(Reestr!$E101="",Reestr!$H101=""),"",ROUND(IF((MAX(0,MIN(Reestr!$G101,(YEAR(J$7)-YEAR(Reestr!$I101))*12+MONTH(J$7)-MONTH(Reestr!$I101)+1)))&gt;=Reestr!$G101,Reestr!$E101-Reestr!$F101,ROUND((MAX(0,MIN(Reestr!$G101,(YEAR(J$7)-YEAR(Reestr!$I101))*12+MONTH(J$7)-MONTH(Reestr!$I101)+1)))*(Reestr!$E101-Reestr!$F101)/Reestr!$G101,2))-IF((MAX(0,MIN(Reestr!$G101,(YEAR(J$7)-YEAR(Reestr!$I101))*12+MONTH(J$7)-MONTH(Reestr!$I101)+1-1)))&gt;=Reestr!$G101,Reestr!$E101-Reestr!$F101,ROUND((MAX(0,MIN(Reestr!$G101,(YEAR(J$7)-YEAR(Reestr!$I101))*12+MONTH(J$7)-MONTH(Reestr!$I101)+1-1)))*(Reestr!$E101-Reestr!$F101)/Reestr!$G101,2)),2))</f>
        <v/>
      </c>
      <c r="K103" s="13" t="str">
        <f aca="false">IF(OR(Reestr!$E101="",Reestr!$H101=""),"",ROUND(IF((MAX(0,MIN(Reestr!$G101,(YEAR(K$7)-YEAR(Reestr!$I101))*12+MONTH(K$7)-MONTH(Reestr!$I101)+1)))&gt;=Reestr!$G101,Reestr!$E101-Reestr!$F101,ROUND((MAX(0,MIN(Reestr!$G101,(YEAR(K$7)-YEAR(Reestr!$I101))*12+MONTH(K$7)-MONTH(Reestr!$I101)+1)))*(Reestr!$E101-Reestr!$F101)/Reestr!$G101,2))-IF((MAX(0,MIN(Reestr!$G101,(YEAR(K$7)-YEAR(Reestr!$I101))*12+MONTH(K$7)-MONTH(Reestr!$I101)+1-1)))&gt;=Reestr!$G101,Reestr!$E101-Reestr!$F101,ROUND((MAX(0,MIN(Reestr!$G101,(YEAR(K$7)-YEAR(Reestr!$I101))*12+MONTH(K$7)-MONTH(Reestr!$I101)+1-1)))*(Reestr!$E101-Reestr!$F101)/Reestr!$G101,2)),2))</f>
        <v/>
      </c>
      <c r="L103" s="13" t="str">
        <f aca="false">IF(OR(Reestr!$E101="",Reestr!$H101=""),"",ROUND(IF((MAX(0,MIN(Reestr!$G101,(YEAR(L$7)-YEAR(Reestr!$I101))*12+MONTH(L$7)-MONTH(Reestr!$I101)+1)))&gt;=Reestr!$G101,Reestr!$E101-Reestr!$F101,ROUND((MAX(0,MIN(Reestr!$G101,(YEAR(L$7)-YEAR(Reestr!$I101))*12+MONTH(L$7)-MONTH(Reestr!$I101)+1)))*(Reestr!$E101-Reestr!$F101)/Reestr!$G101,2))-IF((MAX(0,MIN(Reestr!$G101,(YEAR(L$7)-YEAR(Reestr!$I101))*12+MONTH(L$7)-MONTH(Reestr!$I101)+1-1)))&gt;=Reestr!$G101,Reestr!$E101-Reestr!$F101,ROUND((MAX(0,MIN(Reestr!$G101,(YEAR(L$7)-YEAR(Reestr!$I101))*12+MONTH(L$7)-MONTH(Reestr!$I101)+1-1)))*(Reestr!$E101-Reestr!$F101)/Reestr!$G101,2)),2))</f>
        <v/>
      </c>
      <c r="M103" s="13" t="str">
        <f aca="false">IF(OR(Reestr!$E101="",Reestr!$H101=""),"",ROUND(IF((MAX(0,MIN(Reestr!$G101,(YEAR(M$7)-YEAR(Reestr!$I101))*12+MONTH(M$7)-MONTH(Reestr!$I101)+1)))&gt;=Reestr!$G101,Reestr!$E101-Reestr!$F101,ROUND((MAX(0,MIN(Reestr!$G101,(YEAR(M$7)-YEAR(Reestr!$I101))*12+MONTH(M$7)-MONTH(Reestr!$I101)+1)))*(Reestr!$E101-Reestr!$F101)/Reestr!$G101,2))-IF((MAX(0,MIN(Reestr!$G101,(YEAR(M$7)-YEAR(Reestr!$I101))*12+MONTH(M$7)-MONTH(Reestr!$I101)+1-1)))&gt;=Reestr!$G101,Reestr!$E101-Reestr!$F101,ROUND((MAX(0,MIN(Reestr!$G101,(YEAR(M$7)-YEAR(Reestr!$I101))*12+MONTH(M$7)-MONTH(Reestr!$I101)+1-1)))*(Reestr!$E101-Reestr!$F101)/Reestr!$G101,2)),2))</f>
        <v/>
      </c>
      <c r="N103" s="13" t="str">
        <f aca="false">IF(OR(Reestr!$E101="",Reestr!$H101=""),"",ROUND(IF((MAX(0,MIN(Reestr!$G101,(YEAR(N$7)-YEAR(Reestr!$I101))*12+MONTH(N$7)-MONTH(Reestr!$I101)+1)))&gt;=Reestr!$G101,Reestr!$E101-Reestr!$F101,ROUND((MAX(0,MIN(Reestr!$G101,(YEAR(N$7)-YEAR(Reestr!$I101))*12+MONTH(N$7)-MONTH(Reestr!$I101)+1)))*(Reestr!$E101-Reestr!$F101)/Reestr!$G101,2))-IF((MAX(0,MIN(Reestr!$G101,(YEAR(N$7)-YEAR(Reestr!$I101))*12+MONTH(N$7)-MONTH(Reestr!$I101)+1-1)))&gt;=Reestr!$G101,Reestr!$E101-Reestr!$F101,ROUND((MAX(0,MIN(Reestr!$G101,(YEAR(N$7)-YEAR(Reestr!$I101))*12+MONTH(N$7)-MONTH(Reestr!$I101)+1-1)))*(Reestr!$E101-Reestr!$F101)/Reestr!$G101,2)),2))</f>
        <v/>
      </c>
      <c r="O103" s="29" t="str">
        <f aca="false">IF(B103="","",SUM(C103:N103))</f>
        <v/>
      </c>
    </row>
    <row r="104" customFormat="false" ht="15" hidden="false" customHeight="false" outlineLevel="0" collapsed="false">
      <c r="A104" s="23" t="str">
        <f aca="false">Reestr!A102</f>
        <v/>
      </c>
      <c r="B104" s="5" t="str">
        <f aca="false">IF(Reestr!B102="","",Reestr!B102)</f>
        <v/>
      </c>
      <c r="C104" s="13" t="str">
        <f aca="false">IF(OR(Reestr!$E102="",Reestr!$H102=""),"",ROUND(IF((MAX(0,MIN(Reestr!$G102,(YEAR(C$7)-YEAR(Reestr!$I102))*12+MONTH(C$7)-MONTH(Reestr!$I102)+1)))&gt;=Reestr!$G102,Reestr!$E102-Reestr!$F102,ROUND((MAX(0,MIN(Reestr!$G102,(YEAR(C$7)-YEAR(Reestr!$I102))*12+MONTH(C$7)-MONTH(Reestr!$I102)+1)))*(Reestr!$E102-Reestr!$F102)/Reestr!$G102,2))-IF((MAX(0,MIN(Reestr!$G102,(YEAR(C$7)-YEAR(Reestr!$I102))*12+MONTH(C$7)-MONTH(Reestr!$I102)+1-1)))&gt;=Reestr!$G102,Reestr!$E102-Reestr!$F102,ROUND((MAX(0,MIN(Reestr!$G102,(YEAR(C$7)-YEAR(Reestr!$I102))*12+MONTH(C$7)-MONTH(Reestr!$I102)+1-1)))*(Reestr!$E102-Reestr!$F102)/Reestr!$G102,2)),2))</f>
        <v/>
      </c>
      <c r="D104" s="13" t="str">
        <f aca="false">IF(OR(Reestr!$E102="",Reestr!$H102=""),"",ROUND(IF((MAX(0,MIN(Reestr!$G102,(YEAR(D$7)-YEAR(Reestr!$I102))*12+MONTH(D$7)-MONTH(Reestr!$I102)+1)))&gt;=Reestr!$G102,Reestr!$E102-Reestr!$F102,ROUND((MAX(0,MIN(Reestr!$G102,(YEAR(D$7)-YEAR(Reestr!$I102))*12+MONTH(D$7)-MONTH(Reestr!$I102)+1)))*(Reestr!$E102-Reestr!$F102)/Reestr!$G102,2))-IF((MAX(0,MIN(Reestr!$G102,(YEAR(D$7)-YEAR(Reestr!$I102))*12+MONTH(D$7)-MONTH(Reestr!$I102)+1-1)))&gt;=Reestr!$G102,Reestr!$E102-Reestr!$F102,ROUND((MAX(0,MIN(Reestr!$G102,(YEAR(D$7)-YEAR(Reestr!$I102))*12+MONTH(D$7)-MONTH(Reestr!$I102)+1-1)))*(Reestr!$E102-Reestr!$F102)/Reestr!$G102,2)),2))</f>
        <v/>
      </c>
      <c r="E104" s="13" t="str">
        <f aca="false">IF(OR(Reestr!$E102="",Reestr!$H102=""),"",ROUND(IF((MAX(0,MIN(Reestr!$G102,(YEAR(E$7)-YEAR(Reestr!$I102))*12+MONTH(E$7)-MONTH(Reestr!$I102)+1)))&gt;=Reestr!$G102,Reestr!$E102-Reestr!$F102,ROUND((MAX(0,MIN(Reestr!$G102,(YEAR(E$7)-YEAR(Reestr!$I102))*12+MONTH(E$7)-MONTH(Reestr!$I102)+1)))*(Reestr!$E102-Reestr!$F102)/Reestr!$G102,2))-IF((MAX(0,MIN(Reestr!$G102,(YEAR(E$7)-YEAR(Reestr!$I102))*12+MONTH(E$7)-MONTH(Reestr!$I102)+1-1)))&gt;=Reestr!$G102,Reestr!$E102-Reestr!$F102,ROUND((MAX(0,MIN(Reestr!$G102,(YEAR(E$7)-YEAR(Reestr!$I102))*12+MONTH(E$7)-MONTH(Reestr!$I102)+1-1)))*(Reestr!$E102-Reestr!$F102)/Reestr!$G102,2)),2))</f>
        <v/>
      </c>
      <c r="F104" s="13" t="str">
        <f aca="false">IF(OR(Reestr!$E102="",Reestr!$H102=""),"",ROUND(IF((MAX(0,MIN(Reestr!$G102,(YEAR(F$7)-YEAR(Reestr!$I102))*12+MONTH(F$7)-MONTH(Reestr!$I102)+1)))&gt;=Reestr!$G102,Reestr!$E102-Reestr!$F102,ROUND((MAX(0,MIN(Reestr!$G102,(YEAR(F$7)-YEAR(Reestr!$I102))*12+MONTH(F$7)-MONTH(Reestr!$I102)+1)))*(Reestr!$E102-Reestr!$F102)/Reestr!$G102,2))-IF((MAX(0,MIN(Reestr!$G102,(YEAR(F$7)-YEAR(Reestr!$I102))*12+MONTH(F$7)-MONTH(Reestr!$I102)+1-1)))&gt;=Reestr!$G102,Reestr!$E102-Reestr!$F102,ROUND((MAX(0,MIN(Reestr!$G102,(YEAR(F$7)-YEAR(Reestr!$I102))*12+MONTH(F$7)-MONTH(Reestr!$I102)+1-1)))*(Reestr!$E102-Reestr!$F102)/Reestr!$G102,2)),2))</f>
        <v/>
      </c>
      <c r="G104" s="13" t="str">
        <f aca="false">IF(OR(Reestr!$E102="",Reestr!$H102=""),"",ROUND(IF((MAX(0,MIN(Reestr!$G102,(YEAR(G$7)-YEAR(Reestr!$I102))*12+MONTH(G$7)-MONTH(Reestr!$I102)+1)))&gt;=Reestr!$G102,Reestr!$E102-Reestr!$F102,ROUND((MAX(0,MIN(Reestr!$G102,(YEAR(G$7)-YEAR(Reestr!$I102))*12+MONTH(G$7)-MONTH(Reestr!$I102)+1)))*(Reestr!$E102-Reestr!$F102)/Reestr!$G102,2))-IF((MAX(0,MIN(Reestr!$G102,(YEAR(G$7)-YEAR(Reestr!$I102))*12+MONTH(G$7)-MONTH(Reestr!$I102)+1-1)))&gt;=Reestr!$G102,Reestr!$E102-Reestr!$F102,ROUND((MAX(0,MIN(Reestr!$G102,(YEAR(G$7)-YEAR(Reestr!$I102))*12+MONTH(G$7)-MONTH(Reestr!$I102)+1-1)))*(Reestr!$E102-Reestr!$F102)/Reestr!$G102,2)),2))</f>
        <v/>
      </c>
      <c r="H104" s="13" t="str">
        <f aca="false">IF(OR(Reestr!$E102="",Reestr!$H102=""),"",ROUND(IF((MAX(0,MIN(Reestr!$G102,(YEAR(H$7)-YEAR(Reestr!$I102))*12+MONTH(H$7)-MONTH(Reestr!$I102)+1)))&gt;=Reestr!$G102,Reestr!$E102-Reestr!$F102,ROUND((MAX(0,MIN(Reestr!$G102,(YEAR(H$7)-YEAR(Reestr!$I102))*12+MONTH(H$7)-MONTH(Reestr!$I102)+1)))*(Reestr!$E102-Reestr!$F102)/Reestr!$G102,2))-IF((MAX(0,MIN(Reestr!$G102,(YEAR(H$7)-YEAR(Reestr!$I102))*12+MONTH(H$7)-MONTH(Reestr!$I102)+1-1)))&gt;=Reestr!$G102,Reestr!$E102-Reestr!$F102,ROUND((MAX(0,MIN(Reestr!$G102,(YEAR(H$7)-YEAR(Reestr!$I102))*12+MONTH(H$7)-MONTH(Reestr!$I102)+1-1)))*(Reestr!$E102-Reestr!$F102)/Reestr!$G102,2)),2))</f>
        <v/>
      </c>
      <c r="I104" s="13" t="str">
        <f aca="false">IF(OR(Reestr!$E102="",Reestr!$H102=""),"",ROUND(IF((MAX(0,MIN(Reestr!$G102,(YEAR(I$7)-YEAR(Reestr!$I102))*12+MONTH(I$7)-MONTH(Reestr!$I102)+1)))&gt;=Reestr!$G102,Reestr!$E102-Reestr!$F102,ROUND((MAX(0,MIN(Reestr!$G102,(YEAR(I$7)-YEAR(Reestr!$I102))*12+MONTH(I$7)-MONTH(Reestr!$I102)+1)))*(Reestr!$E102-Reestr!$F102)/Reestr!$G102,2))-IF((MAX(0,MIN(Reestr!$G102,(YEAR(I$7)-YEAR(Reestr!$I102))*12+MONTH(I$7)-MONTH(Reestr!$I102)+1-1)))&gt;=Reestr!$G102,Reestr!$E102-Reestr!$F102,ROUND((MAX(0,MIN(Reestr!$G102,(YEAR(I$7)-YEAR(Reestr!$I102))*12+MONTH(I$7)-MONTH(Reestr!$I102)+1-1)))*(Reestr!$E102-Reestr!$F102)/Reestr!$G102,2)),2))</f>
        <v/>
      </c>
      <c r="J104" s="13" t="str">
        <f aca="false">IF(OR(Reestr!$E102="",Reestr!$H102=""),"",ROUND(IF((MAX(0,MIN(Reestr!$G102,(YEAR(J$7)-YEAR(Reestr!$I102))*12+MONTH(J$7)-MONTH(Reestr!$I102)+1)))&gt;=Reestr!$G102,Reestr!$E102-Reestr!$F102,ROUND((MAX(0,MIN(Reestr!$G102,(YEAR(J$7)-YEAR(Reestr!$I102))*12+MONTH(J$7)-MONTH(Reestr!$I102)+1)))*(Reestr!$E102-Reestr!$F102)/Reestr!$G102,2))-IF((MAX(0,MIN(Reestr!$G102,(YEAR(J$7)-YEAR(Reestr!$I102))*12+MONTH(J$7)-MONTH(Reestr!$I102)+1-1)))&gt;=Reestr!$G102,Reestr!$E102-Reestr!$F102,ROUND((MAX(0,MIN(Reestr!$G102,(YEAR(J$7)-YEAR(Reestr!$I102))*12+MONTH(J$7)-MONTH(Reestr!$I102)+1-1)))*(Reestr!$E102-Reestr!$F102)/Reestr!$G102,2)),2))</f>
        <v/>
      </c>
      <c r="K104" s="13" t="str">
        <f aca="false">IF(OR(Reestr!$E102="",Reestr!$H102=""),"",ROUND(IF((MAX(0,MIN(Reestr!$G102,(YEAR(K$7)-YEAR(Reestr!$I102))*12+MONTH(K$7)-MONTH(Reestr!$I102)+1)))&gt;=Reestr!$G102,Reestr!$E102-Reestr!$F102,ROUND((MAX(0,MIN(Reestr!$G102,(YEAR(K$7)-YEAR(Reestr!$I102))*12+MONTH(K$7)-MONTH(Reestr!$I102)+1)))*(Reestr!$E102-Reestr!$F102)/Reestr!$G102,2))-IF((MAX(0,MIN(Reestr!$G102,(YEAR(K$7)-YEAR(Reestr!$I102))*12+MONTH(K$7)-MONTH(Reestr!$I102)+1-1)))&gt;=Reestr!$G102,Reestr!$E102-Reestr!$F102,ROUND((MAX(0,MIN(Reestr!$G102,(YEAR(K$7)-YEAR(Reestr!$I102))*12+MONTH(K$7)-MONTH(Reestr!$I102)+1-1)))*(Reestr!$E102-Reestr!$F102)/Reestr!$G102,2)),2))</f>
        <v/>
      </c>
      <c r="L104" s="13" t="str">
        <f aca="false">IF(OR(Reestr!$E102="",Reestr!$H102=""),"",ROUND(IF((MAX(0,MIN(Reestr!$G102,(YEAR(L$7)-YEAR(Reestr!$I102))*12+MONTH(L$7)-MONTH(Reestr!$I102)+1)))&gt;=Reestr!$G102,Reestr!$E102-Reestr!$F102,ROUND((MAX(0,MIN(Reestr!$G102,(YEAR(L$7)-YEAR(Reestr!$I102))*12+MONTH(L$7)-MONTH(Reestr!$I102)+1)))*(Reestr!$E102-Reestr!$F102)/Reestr!$G102,2))-IF((MAX(0,MIN(Reestr!$G102,(YEAR(L$7)-YEAR(Reestr!$I102))*12+MONTH(L$7)-MONTH(Reestr!$I102)+1-1)))&gt;=Reestr!$G102,Reestr!$E102-Reestr!$F102,ROUND((MAX(0,MIN(Reestr!$G102,(YEAR(L$7)-YEAR(Reestr!$I102))*12+MONTH(L$7)-MONTH(Reestr!$I102)+1-1)))*(Reestr!$E102-Reestr!$F102)/Reestr!$G102,2)),2))</f>
        <v/>
      </c>
      <c r="M104" s="13" t="str">
        <f aca="false">IF(OR(Reestr!$E102="",Reestr!$H102=""),"",ROUND(IF((MAX(0,MIN(Reestr!$G102,(YEAR(M$7)-YEAR(Reestr!$I102))*12+MONTH(M$7)-MONTH(Reestr!$I102)+1)))&gt;=Reestr!$G102,Reestr!$E102-Reestr!$F102,ROUND((MAX(0,MIN(Reestr!$G102,(YEAR(M$7)-YEAR(Reestr!$I102))*12+MONTH(M$7)-MONTH(Reestr!$I102)+1)))*(Reestr!$E102-Reestr!$F102)/Reestr!$G102,2))-IF((MAX(0,MIN(Reestr!$G102,(YEAR(M$7)-YEAR(Reestr!$I102))*12+MONTH(M$7)-MONTH(Reestr!$I102)+1-1)))&gt;=Reestr!$G102,Reestr!$E102-Reestr!$F102,ROUND((MAX(0,MIN(Reestr!$G102,(YEAR(M$7)-YEAR(Reestr!$I102))*12+MONTH(M$7)-MONTH(Reestr!$I102)+1-1)))*(Reestr!$E102-Reestr!$F102)/Reestr!$G102,2)),2))</f>
        <v/>
      </c>
      <c r="N104" s="13" t="str">
        <f aca="false">IF(OR(Reestr!$E102="",Reestr!$H102=""),"",ROUND(IF((MAX(0,MIN(Reestr!$G102,(YEAR(N$7)-YEAR(Reestr!$I102))*12+MONTH(N$7)-MONTH(Reestr!$I102)+1)))&gt;=Reestr!$G102,Reestr!$E102-Reestr!$F102,ROUND((MAX(0,MIN(Reestr!$G102,(YEAR(N$7)-YEAR(Reestr!$I102))*12+MONTH(N$7)-MONTH(Reestr!$I102)+1)))*(Reestr!$E102-Reestr!$F102)/Reestr!$G102,2))-IF((MAX(0,MIN(Reestr!$G102,(YEAR(N$7)-YEAR(Reestr!$I102))*12+MONTH(N$7)-MONTH(Reestr!$I102)+1-1)))&gt;=Reestr!$G102,Reestr!$E102-Reestr!$F102,ROUND((MAX(0,MIN(Reestr!$G102,(YEAR(N$7)-YEAR(Reestr!$I102))*12+MONTH(N$7)-MONTH(Reestr!$I102)+1-1)))*(Reestr!$E102-Reestr!$F102)/Reestr!$G102,2)),2))</f>
        <v/>
      </c>
      <c r="O104" s="29" t="str">
        <f aca="false">IF(B104="","",SUM(C104:N104))</f>
        <v/>
      </c>
    </row>
    <row r="105" customFormat="false" ht="15" hidden="false" customHeight="false" outlineLevel="0" collapsed="false">
      <c r="A105" s="23" t="str">
        <f aca="false">Reestr!A103</f>
        <v/>
      </c>
      <c r="B105" s="5" t="str">
        <f aca="false">IF(Reestr!B103="","",Reestr!B103)</f>
        <v/>
      </c>
      <c r="C105" s="13" t="str">
        <f aca="false">IF(OR(Reestr!$E103="",Reestr!$H103=""),"",ROUND(IF((MAX(0,MIN(Reestr!$G103,(YEAR(C$7)-YEAR(Reestr!$I103))*12+MONTH(C$7)-MONTH(Reestr!$I103)+1)))&gt;=Reestr!$G103,Reestr!$E103-Reestr!$F103,ROUND((MAX(0,MIN(Reestr!$G103,(YEAR(C$7)-YEAR(Reestr!$I103))*12+MONTH(C$7)-MONTH(Reestr!$I103)+1)))*(Reestr!$E103-Reestr!$F103)/Reestr!$G103,2))-IF((MAX(0,MIN(Reestr!$G103,(YEAR(C$7)-YEAR(Reestr!$I103))*12+MONTH(C$7)-MONTH(Reestr!$I103)+1-1)))&gt;=Reestr!$G103,Reestr!$E103-Reestr!$F103,ROUND((MAX(0,MIN(Reestr!$G103,(YEAR(C$7)-YEAR(Reestr!$I103))*12+MONTH(C$7)-MONTH(Reestr!$I103)+1-1)))*(Reestr!$E103-Reestr!$F103)/Reestr!$G103,2)),2))</f>
        <v/>
      </c>
      <c r="D105" s="13" t="str">
        <f aca="false">IF(OR(Reestr!$E103="",Reestr!$H103=""),"",ROUND(IF((MAX(0,MIN(Reestr!$G103,(YEAR(D$7)-YEAR(Reestr!$I103))*12+MONTH(D$7)-MONTH(Reestr!$I103)+1)))&gt;=Reestr!$G103,Reestr!$E103-Reestr!$F103,ROUND((MAX(0,MIN(Reestr!$G103,(YEAR(D$7)-YEAR(Reestr!$I103))*12+MONTH(D$7)-MONTH(Reestr!$I103)+1)))*(Reestr!$E103-Reestr!$F103)/Reestr!$G103,2))-IF((MAX(0,MIN(Reestr!$G103,(YEAR(D$7)-YEAR(Reestr!$I103))*12+MONTH(D$7)-MONTH(Reestr!$I103)+1-1)))&gt;=Reestr!$G103,Reestr!$E103-Reestr!$F103,ROUND((MAX(0,MIN(Reestr!$G103,(YEAR(D$7)-YEAR(Reestr!$I103))*12+MONTH(D$7)-MONTH(Reestr!$I103)+1-1)))*(Reestr!$E103-Reestr!$F103)/Reestr!$G103,2)),2))</f>
        <v/>
      </c>
      <c r="E105" s="13" t="str">
        <f aca="false">IF(OR(Reestr!$E103="",Reestr!$H103=""),"",ROUND(IF((MAX(0,MIN(Reestr!$G103,(YEAR(E$7)-YEAR(Reestr!$I103))*12+MONTH(E$7)-MONTH(Reestr!$I103)+1)))&gt;=Reestr!$G103,Reestr!$E103-Reestr!$F103,ROUND((MAX(0,MIN(Reestr!$G103,(YEAR(E$7)-YEAR(Reestr!$I103))*12+MONTH(E$7)-MONTH(Reestr!$I103)+1)))*(Reestr!$E103-Reestr!$F103)/Reestr!$G103,2))-IF((MAX(0,MIN(Reestr!$G103,(YEAR(E$7)-YEAR(Reestr!$I103))*12+MONTH(E$7)-MONTH(Reestr!$I103)+1-1)))&gt;=Reestr!$G103,Reestr!$E103-Reestr!$F103,ROUND((MAX(0,MIN(Reestr!$G103,(YEAR(E$7)-YEAR(Reestr!$I103))*12+MONTH(E$7)-MONTH(Reestr!$I103)+1-1)))*(Reestr!$E103-Reestr!$F103)/Reestr!$G103,2)),2))</f>
        <v/>
      </c>
      <c r="F105" s="13" t="str">
        <f aca="false">IF(OR(Reestr!$E103="",Reestr!$H103=""),"",ROUND(IF((MAX(0,MIN(Reestr!$G103,(YEAR(F$7)-YEAR(Reestr!$I103))*12+MONTH(F$7)-MONTH(Reestr!$I103)+1)))&gt;=Reestr!$G103,Reestr!$E103-Reestr!$F103,ROUND((MAX(0,MIN(Reestr!$G103,(YEAR(F$7)-YEAR(Reestr!$I103))*12+MONTH(F$7)-MONTH(Reestr!$I103)+1)))*(Reestr!$E103-Reestr!$F103)/Reestr!$G103,2))-IF((MAX(0,MIN(Reestr!$G103,(YEAR(F$7)-YEAR(Reestr!$I103))*12+MONTH(F$7)-MONTH(Reestr!$I103)+1-1)))&gt;=Reestr!$G103,Reestr!$E103-Reestr!$F103,ROUND((MAX(0,MIN(Reestr!$G103,(YEAR(F$7)-YEAR(Reestr!$I103))*12+MONTH(F$7)-MONTH(Reestr!$I103)+1-1)))*(Reestr!$E103-Reestr!$F103)/Reestr!$G103,2)),2))</f>
        <v/>
      </c>
      <c r="G105" s="13" t="str">
        <f aca="false">IF(OR(Reestr!$E103="",Reestr!$H103=""),"",ROUND(IF((MAX(0,MIN(Reestr!$G103,(YEAR(G$7)-YEAR(Reestr!$I103))*12+MONTH(G$7)-MONTH(Reestr!$I103)+1)))&gt;=Reestr!$G103,Reestr!$E103-Reestr!$F103,ROUND((MAX(0,MIN(Reestr!$G103,(YEAR(G$7)-YEAR(Reestr!$I103))*12+MONTH(G$7)-MONTH(Reestr!$I103)+1)))*(Reestr!$E103-Reestr!$F103)/Reestr!$G103,2))-IF((MAX(0,MIN(Reestr!$G103,(YEAR(G$7)-YEAR(Reestr!$I103))*12+MONTH(G$7)-MONTH(Reestr!$I103)+1-1)))&gt;=Reestr!$G103,Reestr!$E103-Reestr!$F103,ROUND((MAX(0,MIN(Reestr!$G103,(YEAR(G$7)-YEAR(Reestr!$I103))*12+MONTH(G$7)-MONTH(Reestr!$I103)+1-1)))*(Reestr!$E103-Reestr!$F103)/Reestr!$G103,2)),2))</f>
        <v/>
      </c>
      <c r="H105" s="13" t="str">
        <f aca="false">IF(OR(Reestr!$E103="",Reestr!$H103=""),"",ROUND(IF((MAX(0,MIN(Reestr!$G103,(YEAR(H$7)-YEAR(Reestr!$I103))*12+MONTH(H$7)-MONTH(Reestr!$I103)+1)))&gt;=Reestr!$G103,Reestr!$E103-Reestr!$F103,ROUND((MAX(0,MIN(Reestr!$G103,(YEAR(H$7)-YEAR(Reestr!$I103))*12+MONTH(H$7)-MONTH(Reestr!$I103)+1)))*(Reestr!$E103-Reestr!$F103)/Reestr!$G103,2))-IF((MAX(0,MIN(Reestr!$G103,(YEAR(H$7)-YEAR(Reestr!$I103))*12+MONTH(H$7)-MONTH(Reestr!$I103)+1-1)))&gt;=Reestr!$G103,Reestr!$E103-Reestr!$F103,ROUND((MAX(0,MIN(Reestr!$G103,(YEAR(H$7)-YEAR(Reestr!$I103))*12+MONTH(H$7)-MONTH(Reestr!$I103)+1-1)))*(Reestr!$E103-Reestr!$F103)/Reestr!$G103,2)),2))</f>
        <v/>
      </c>
      <c r="I105" s="13" t="str">
        <f aca="false">IF(OR(Reestr!$E103="",Reestr!$H103=""),"",ROUND(IF((MAX(0,MIN(Reestr!$G103,(YEAR(I$7)-YEAR(Reestr!$I103))*12+MONTH(I$7)-MONTH(Reestr!$I103)+1)))&gt;=Reestr!$G103,Reestr!$E103-Reestr!$F103,ROUND((MAX(0,MIN(Reestr!$G103,(YEAR(I$7)-YEAR(Reestr!$I103))*12+MONTH(I$7)-MONTH(Reestr!$I103)+1)))*(Reestr!$E103-Reestr!$F103)/Reestr!$G103,2))-IF((MAX(0,MIN(Reestr!$G103,(YEAR(I$7)-YEAR(Reestr!$I103))*12+MONTH(I$7)-MONTH(Reestr!$I103)+1-1)))&gt;=Reestr!$G103,Reestr!$E103-Reestr!$F103,ROUND((MAX(0,MIN(Reestr!$G103,(YEAR(I$7)-YEAR(Reestr!$I103))*12+MONTH(I$7)-MONTH(Reestr!$I103)+1-1)))*(Reestr!$E103-Reestr!$F103)/Reestr!$G103,2)),2))</f>
        <v/>
      </c>
      <c r="J105" s="13" t="str">
        <f aca="false">IF(OR(Reestr!$E103="",Reestr!$H103=""),"",ROUND(IF((MAX(0,MIN(Reestr!$G103,(YEAR(J$7)-YEAR(Reestr!$I103))*12+MONTH(J$7)-MONTH(Reestr!$I103)+1)))&gt;=Reestr!$G103,Reestr!$E103-Reestr!$F103,ROUND((MAX(0,MIN(Reestr!$G103,(YEAR(J$7)-YEAR(Reestr!$I103))*12+MONTH(J$7)-MONTH(Reestr!$I103)+1)))*(Reestr!$E103-Reestr!$F103)/Reestr!$G103,2))-IF((MAX(0,MIN(Reestr!$G103,(YEAR(J$7)-YEAR(Reestr!$I103))*12+MONTH(J$7)-MONTH(Reestr!$I103)+1-1)))&gt;=Reestr!$G103,Reestr!$E103-Reestr!$F103,ROUND((MAX(0,MIN(Reestr!$G103,(YEAR(J$7)-YEAR(Reestr!$I103))*12+MONTH(J$7)-MONTH(Reestr!$I103)+1-1)))*(Reestr!$E103-Reestr!$F103)/Reestr!$G103,2)),2))</f>
        <v/>
      </c>
      <c r="K105" s="13" t="str">
        <f aca="false">IF(OR(Reestr!$E103="",Reestr!$H103=""),"",ROUND(IF((MAX(0,MIN(Reestr!$G103,(YEAR(K$7)-YEAR(Reestr!$I103))*12+MONTH(K$7)-MONTH(Reestr!$I103)+1)))&gt;=Reestr!$G103,Reestr!$E103-Reestr!$F103,ROUND((MAX(0,MIN(Reestr!$G103,(YEAR(K$7)-YEAR(Reestr!$I103))*12+MONTH(K$7)-MONTH(Reestr!$I103)+1)))*(Reestr!$E103-Reestr!$F103)/Reestr!$G103,2))-IF((MAX(0,MIN(Reestr!$G103,(YEAR(K$7)-YEAR(Reestr!$I103))*12+MONTH(K$7)-MONTH(Reestr!$I103)+1-1)))&gt;=Reestr!$G103,Reestr!$E103-Reestr!$F103,ROUND((MAX(0,MIN(Reestr!$G103,(YEAR(K$7)-YEAR(Reestr!$I103))*12+MONTH(K$7)-MONTH(Reestr!$I103)+1-1)))*(Reestr!$E103-Reestr!$F103)/Reestr!$G103,2)),2))</f>
        <v/>
      </c>
      <c r="L105" s="13" t="str">
        <f aca="false">IF(OR(Reestr!$E103="",Reestr!$H103=""),"",ROUND(IF((MAX(0,MIN(Reestr!$G103,(YEAR(L$7)-YEAR(Reestr!$I103))*12+MONTH(L$7)-MONTH(Reestr!$I103)+1)))&gt;=Reestr!$G103,Reestr!$E103-Reestr!$F103,ROUND((MAX(0,MIN(Reestr!$G103,(YEAR(L$7)-YEAR(Reestr!$I103))*12+MONTH(L$7)-MONTH(Reestr!$I103)+1)))*(Reestr!$E103-Reestr!$F103)/Reestr!$G103,2))-IF((MAX(0,MIN(Reestr!$G103,(YEAR(L$7)-YEAR(Reestr!$I103))*12+MONTH(L$7)-MONTH(Reestr!$I103)+1-1)))&gt;=Reestr!$G103,Reestr!$E103-Reestr!$F103,ROUND((MAX(0,MIN(Reestr!$G103,(YEAR(L$7)-YEAR(Reestr!$I103))*12+MONTH(L$7)-MONTH(Reestr!$I103)+1-1)))*(Reestr!$E103-Reestr!$F103)/Reestr!$G103,2)),2))</f>
        <v/>
      </c>
      <c r="M105" s="13" t="str">
        <f aca="false">IF(OR(Reestr!$E103="",Reestr!$H103=""),"",ROUND(IF((MAX(0,MIN(Reestr!$G103,(YEAR(M$7)-YEAR(Reestr!$I103))*12+MONTH(M$7)-MONTH(Reestr!$I103)+1)))&gt;=Reestr!$G103,Reestr!$E103-Reestr!$F103,ROUND((MAX(0,MIN(Reestr!$G103,(YEAR(M$7)-YEAR(Reestr!$I103))*12+MONTH(M$7)-MONTH(Reestr!$I103)+1)))*(Reestr!$E103-Reestr!$F103)/Reestr!$G103,2))-IF((MAX(0,MIN(Reestr!$G103,(YEAR(M$7)-YEAR(Reestr!$I103))*12+MONTH(M$7)-MONTH(Reestr!$I103)+1-1)))&gt;=Reestr!$G103,Reestr!$E103-Reestr!$F103,ROUND((MAX(0,MIN(Reestr!$G103,(YEAR(M$7)-YEAR(Reestr!$I103))*12+MONTH(M$7)-MONTH(Reestr!$I103)+1-1)))*(Reestr!$E103-Reestr!$F103)/Reestr!$G103,2)),2))</f>
        <v/>
      </c>
      <c r="N105" s="13" t="str">
        <f aca="false">IF(OR(Reestr!$E103="",Reestr!$H103=""),"",ROUND(IF((MAX(0,MIN(Reestr!$G103,(YEAR(N$7)-YEAR(Reestr!$I103))*12+MONTH(N$7)-MONTH(Reestr!$I103)+1)))&gt;=Reestr!$G103,Reestr!$E103-Reestr!$F103,ROUND((MAX(0,MIN(Reestr!$G103,(YEAR(N$7)-YEAR(Reestr!$I103))*12+MONTH(N$7)-MONTH(Reestr!$I103)+1)))*(Reestr!$E103-Reestr!$F103)/Reestr!$G103,2))-IF((MAX(0,MIN(Reestr!$G103,(YEAR(N$7)-YEAR(Reestr!$I103))*12+MONTH(N$7)-MONTH(Reestr!$I103)+1-1)))&gt;=Reestr!$G103,Reestr!$E103-Reestr!$F103,ROUND((MAX(0,MIN(Reestr!$G103,(YEAR(N$7)-YEAR(Reestr!$I103))*12+MONTH(N$7)-MONTH(Reestr!$I103)+1-1)))*(Reestr!$E103-Reestr!$F103)/Reestr!$G103,2)),2))</f>
        <v/>
      </c>
      <c r="O105" s="29" t="str">
        <f aca="false">IF(B105="","",SUM(C105:N105))</f>
        <v/>
      </c>
    </row>
    <row r="106" customFormat="false" ht="15" hidden="false" customHeight="false" outlineLevel="0" collapsed="false">
      <c r="A106" s="23" t="str">
        <f aca="false">Reestr!A104</f>
        <v/>
      </c>
      <c r="B106" s="5" t="str">
        <f aca="false">IF(Reestr!B104="","",Reestr!B104)</f>
        <v/>
      </c>
      <c r="C106" s="13" t="str">
        <f aca="false">IF(OR(Reestr!$E104="",Reestr!$H104=""),"",ROUND(IF((MAX(0,MIN(Reestr!$G104,(YEAR(C$7)-YEAR(Reestr!$I104))*12+MONTH(C$7)-MONTH(Reestr!$I104)+1)))&gt;=Reestr!$G104,Reestr!$E104-Reestr!$F104,ROUND((MAX(0,MIN(Reestr!$G104,(YEAR(C$7)-YEAR(Reestr!$I104))*12+MONTH(C$7)-MONTH(Reestr!$I104)+1)))*(Reestr!$E104-Reestr!$F104)/Reestr!$G104,2))-IF((MAX(0,MIN(Reestr!$G104,(YEAR(C$7)-YEAR(Reestr!$I104))*12+MONTH(C$7)-MONTH(Reestr!$I104)+1-1)))&gt;=Reestr!$G104,Reestr!$E104-Reestr!$F104,ROUND((MAX(0,MIN(Reestr!$G104,(YEAR(C$7)-YEAR(Reestr!$I104))*12+MONTH(C$7)-MONTH(Reestr!$I104)+1-1)))*(Reestr!$E104-Reestr!$F104)/Reestr!$G104,2)),2))</f>
        <v/>
      </c>
      <c r="D106" s="13" t="str">
        <f aca="false">IF(OR(Reestr!$E104="",Reestr!$H104=""),"",ROUND(IF((MAX(0,MIN(Reestr!$G104,(YEAR(D$7)-YEAR(Reestr!$I104))*12+MONTH(D$7)-MONTH(Reestr!$I104)+1)))&gt;=Reestr!$G104,Reestr!$E104-Reestr!$F104,ROUND((MAX(0,MIN(Reestr!$G104,(YEAR(D$7)-YEAR(Reestr!$I104))*12+MONTH(D$7)-MONTH(Reestr!$I104)+1)))*(Reestr!$E104-Reestr!$F104)/Reestr!$G104,2))-IF((MAX(0,MIN(Reestr!$G104,(YEAR(D$7)-YEAR(Reestr!$I104))*12+MONTH(D$7)-MONTH(Reestr!$I104)+1-1)))&gt;=Reestr!$G104,Reestr!$E104-Reestr!$F104,ROUND((MAX(0,MIN(Reestr!$G104,(YEAR(D$7)-YEAR(Reestr!$I104))*12+MONTH(D$7)-MONTH(Reestr!$I104)+1-1)))*(Reestr!$E104-Reestr!$F104)/Reestr!$G104,2)),2))</f>
        <v/>
      </c>
      <c r="E106" s="13" t="str">
        <f aca="false">IF(OR(Reestr!$E104="",Reestr!$H104=""),"",ROUND(IF((MAX(0,MIN(Reestr!$G104,(YEAR(E$7)-YEAR(Reestr!$I104))*12+MONTH(E$7)-MONTH(Reestr!$I104)+1)))&gt;=Reestr!$G104,Reestr!$E104-Reestr!$F104,ROUND((MAX(0,MIN(Reestr!$G104,(YEAR(E$7)-YEAR(Reestr!$I104))*12+MONTH(E$7)-MONTH(Reestr!$I104)+1)))*(Reestr!$E104-Reestr!$F104)/Reestr!$G104,2))-IF((MAX(0,MIN(Reestr!$G104,(YEAR(E$7)-YEAR(Reestr!$I104))*12+MONTH(E$7)-MONTH(Reestr!$I104)+1-1)))&gt;=Reestr!$G104,Reestr!$E104-Reestr!$F104,ROUND((MAX(0,MIN(Reestr!$G104,(YEAR(E$7)-YEAR(Reestr!$I104))*12+MONTH(E$7)-MONTH(Reestr!$I104)+1-1)))*(Reestr!$E104-Reestr!$F104)/Reestr!$G104,2)),2))</f>
        <v/>
      </c>
      <c r="F106" s="13" t="str">
        <f aca="false">IF(OR(Reestr!$E104="",Reestr!$H104=""),"",ROUND(IF((MAX(0,MIN(Reestr!$G104,(YEAR(F$7)-YEAR(Reestr!$I104))*12+MONTH(F$7)-MONTH(Reestr!$I104)+1)))&gt;=Reestr!$G104,Reestr!$E104-Reestr!$F104,ROUND((MAX(0,MIN(Reestr!$G104,(YEAR(F$7)-YEAR(Reestr!$I104))*12+MONTH(F$7)-MONTH(Reestr!$I104)+1)))*(Reestr!$E104-Reestr!$F104)/Reestr!$G104,2))-IF((MAX(0,MIN(Reestr!$G104,(YEAR(F$7)-YEAR(Reestr!$I104))*12+MONTH(F$7)-MONTH(Reestr!$I104)+1-1)))&gt;=Reestr!$G104,Reestr!$E104-Reestr!$F104,ROUND((MAX(0,MIN(Reestr!$G104,(YEAR(F$7)-YEAR(Reestr!$I104))*12+MONTH(F$7)-MONTH(Reestr!$I104)+1-1)))*(Reestr!$E104-Reestr!$F104)/Reestr!$G104,2)),2))</f>
        <v/>
      </c>
      <c r="G106" s="13" t="str">
        <f aca="false">IF(OR(Reestr!$E104="",Reestr!$H104=""),"",ROUND(IF((MAX(0,MIN(Reestr!$G104,(YEAR(G$7)-YEAR(Reestr!$I104))*12+MONTH(G$7)-MONTH(Reestr!$I104)+1)))&gt;=Reestr!$G104,Reestr!$E104-Reestr!$F104,ROUND((MAX(0,MIN(Reestr!$G104,(YEAR(G$7)-YEAR(Reestr!$I104))*12+MONTH(G$7)-MONTH(Reestr!$I104)+1)))*(Reestr!$E104-Reestr!$F104)/Reestr!$G104,2))-IF((MAX(0,MIN(Reestr!$G104,(YEAR(G$7)-YEAR(Reestr!$I104))*12+MONTH(G$7)-MONTH(Reestr!$I104)+1-1)))&gt;=Reestr!$G104,Reestr!$E104-Reestr!$F104,ROUND((MAX(0,MIN(Reestr!$G104,(YEAR(G$7)-YEAR(Reestr!$I104))*12+MONTH(G$7)-MONTH(Reestr!$I104)+1-1)))*(Reestr!$E104-Reestr!$F104)/Reestr!$G104,2)),2))</f>
        <v/>
      </c>
      <c r="H106" s="13" t="str">
        <f aca="false">IF(OR(Reestr!$E104="",Reestr!$H104=""),"",ROUND(IF((MAX(0,MIN(Reestr!$G104,(YEAR(H$7)-YEAR(Reestr!$I104))*12+MONTH(H$7)-MONTH(Reestr!$I104)+1)))&gt;=Reestr!$G104,Reestr!$E104-Reestr!$F104,ROUND((MAX(0,MIN(Reestr!$G104,(YEAR(H$7)-YEAR(Reestr!$I104))*12+MONTH(H$7)-MONTH(Reestr!$I104)+1)))*(Reestr!$E104-Reestr!$F104)/Reestr!$G104,2))-IF((MAX(0,MIN(Reestr!$G104,(YEAR(H$7)-YEAR(Reestr!$I104))*12+MONTH(H$7)-MONTH(Reestr!$I104)+1-1)))&gt;=Reestr!$G104,Reestr!$E104-Reestr!$F104,ROUND((MAX(0,MIN(Reestr!$G104,(YEAR(H$7)-YEAR(Reestr!$I104))*12+MONTH(H$7)-MONTH(Reestr!$I104)+1-1)))*(Reestr!$E104-Reestr!$F104)/Reestr!$G104,2)),2))</f>
        <v/>
      </c>
      <c r="I106" s="13" t="str">
        <f aca="false">IF(OR(Reestr!$E104="",Reestr!$H104=""),"",ROUND(IF((MAX(0,MIN(Reestr!$G104,(YEAR(I$7)-YEAR(Reestr!$I104))*12+MONTH(I$7)-MONTH(Reestr!$I104)+1)))&gt;=Reestr!$G104,Reestr!$E104-Reestr!$F104,ROUND((MAX(0,MIN(Reestr!$G104,(YEAR(I$7)-YEAR(Reestr!$I104))*12+MONTH(I$7)-MONTH(Reestr!$I104)+1)))*(Reestr!$E104-Reestr!$F104)/Reestr!$G104,2))-IF((MAX(0,MIN(Reestr!$G104,(YEAR(I$7)-YEAR(Reestr!$I104))*12+MONTH(I$7)-MONTH(Reestr!$I104)+1-1)))&gt;=Reestr!$G104,Reestr!$E104-Reestr!$F104,ROUND((MAX(0,MIN(Reestr!$G104,(YEAR(I$7)-YEAR(Reestr!$I104))*12+MONTH(I$7)-MONTH(Reestr!$I104)+1-1)))*(Reestr!$E104-Reestr!$F104)/Reestr!$G104,2)),2))</f>
        <v/>
      </c>
      <c r="J106" s="13" t="str">
        <f aca="false">IF(OR(Reestr!$E104="",Reestr!$H104=""),"",ROUND(IF((MAX(0,MIN(Reestr!$G104,(YEAR(J$7)-YEAR(Reestr!$I104))*12+MONTH(J$7)-MONTH(Reestr!$I104)+1)))&gt;=Reestr!$G104,Reestr!$E104-Reestr!$F104,ROUND((MAX(0,MIN(Reestr!$G104,(YEAR(J$7)-YEAR(Reestr!$I104))*12+MONTH(J$7)-MONTH(Reestr!$I104)+1)))*(Reestr!$E104-Reestr!$F104)/Reestr!$G104,2))-IF((MAX(0,MIN(Reestr!$G104,(YEAR(J$7)-YEAR(Reestr!$I104))*12+MONTH(J$7)-MONTH(Reestr!$I104)+1-1)))&gt;=Reestr!$G104,Reestr!$E104-Reestr!$F104,ROUND((MAX(0,MIN(Reestr!$G104,(YEAR(J$7)-YEAR(Reestr!$I104))*12+MONTH(J$7)-MONTH(Reestr!$I104)+1-1)))*(Reestr!$E104-Reestr!$F104)/Reestr!$G104,2)),2))</f>
        <v/>
      </c>
      <c r="K106" s="13" t="str">
        <f aca="false">IF(OR(Reestr!$E104="",Reestr!$H104=""),"",ROUND(IF((MAX(0,MIN(Reestr!$G104,(YEAR(K$7)-YEAR(Reestr!$I104))*12+MONTH(K$7)-MONTH(Reestr!$I104)+1)))&gt;=Reestr!$G104,Reestr!$E104-Reestr!$F104,ROUND((MAX(0,MIN(Reestr!$G104,(YEAR(K$7)-YEAR(Reestr!$I104))*12+MONTH(K$7)-MONTH(Reestr!$I104)+1)))*(Reestr!$E104-Reestr!$F104)/Reestr!$G104,2))-IF((MAX(0,MIN(Reestr!$G104,(YEAR(K$7)-YEAR(Reestr!$I104))*12+MONTH(K$7)-MONTH(Reestr!$I104)+1-1)))&gt;=Reestr!$G104,Reestr!$E104-Reestr!$F104,ROUND((MAX(0,MIN(Reestr!$G104,(YEAR(K$7)-YEAR(Reestr!$I104))*12+MONTH(K$7)-MONTH(Reestr!$I104)+1-1)))*(Reestr!$E104-Reestr!$F104)/Reestr!$G104,2)),2))</f>
        <v/>
      </c>
      <c r="L106" s="13" t="str">
        <f aca="false">IF(OR(Reestr!$E104="",Reestr!$H104=""),"",ROUND(IF((MAX(0,MIN(Reestr!$G104,(YEAR(L$7)-YEAR(Reestr!$I104))*12+MONTH(L$7)-MONTH(Reestr!$I104)+1)))&gt;=Reestr!$G104,Reestr!$E104-Reestr!$F104,ROUND((MAX(0,MIN(Reestr!$G104,(YEAR(L$7)-YEAR(Reestr!$I104))*12+MONTH(L$7)-MONTH(Reestr!$I104)+1)))*(Reestr!$E104-Reestr!$F104)/Reestr!$G104,2))-IF((MAX(0,MIN(Reestr!$G104,(YEAR(L$7)-YEAR(Reestr!$I104))*12+MONTH(L$7)-MONTH(Reestr!$I104)+1-1)))&gt;=Reestr!$G104,Reestr!$E104-Reestr!$F104,ROUND((MAX(0,MIN(Reestr!$G104,(YEAR(L$7)-YEAR(Reestr!$I104))*12+MONTH(L$7)-MONTH(Reestr!$I104)+1-1)))*(Reestr!$E104-Reestr!$F104)/Reestr!$G104,2)),2))</f>
        <v/>
      </c>
      <c r="M106" s="13" t="str">
        <f aca="false">IF(OR(Reestr!$E104="",Reestr!$H104=""),"",ROUND(IF((MAX(0,MIN(Reestr!$G104,(YEAR(M$7)-YEAR(Reestr!$I104))*12+MONTH(M$7)-MONTH(Reestr!$I104)+1)))&gt;=Reestr!$G104,Reestr!$E104-Reestr!$F104,ROUND((MAX(0,MIN(Reestr!$G104,(YEAR(M$7)-YEAR(Reestr!$I104))*12+MONTH(M$7)-MONTH(Reestr!$I104)+1)))*(Reestr!$E104-Reestr!$F104)/Reestr!$G104,2))-IF((MAX(0,MIN(Reestr!$G104,(YEAR(M$7)-YEAR(Reestr!$I104))*12+MONTH(M$7)-MONTH(Reestr!$I104)+1-1)))&gt;=Reestr!$G104,Reestr!$E104-Reestr!$F104,ROUND((MAX(0,MIN(Reestr!$G104,(YEAR(M$7)-YEAR(Reestr!$I104))*12+MONTH(M$7)-MONTH(Reestr!$I104)+1-1)))*(Reestr!$E104-Reestr!$F104)/Reestr!$G104,2)),2))</f>
        <v/>
      </c>
      <c r="N106" s="13" t="str">
        <f aca="false">IF(OR(Reestr!$E104="",Reestr!$H104=""),"",ROUND(IF((MAX(0,MIN(Reestr!$G104,(YEAR(N$7)-YEAR(Reestr!$I104))*12+MONTH(N$7)-MONTH(Reestr!$I104)+1)))&gt;=Reestr!$G104,Reestr!$E104-Reestr!$F104,ROUND((MAX(0,MIN(Reestr!$G104,(YEAR(N$7)-YEAR(Reestr!$I104))*12+MONTH(N$7)-MONTH(Reestr!$I104)+1)))*(Reestr!$E104-Reestr!$F104)/Reestr!$G104,2))-IF((MAX(0,MIN(Reestr!$G104,(YEAR(N$7)-YEAR(Reestr!$I104))*12+MONTH(N$7)-MONTH(Reestr!$I104)+1-1)))&gt;=Reestr!$G104,Reestr!$E104-Reestr!$F104,ROUND((MAX(0,MIN(Reestr!$G104,(YEAR(N$7)-YEAR(Reestr!$I104))*12+MONTH(N$7)-MONTH(Reestr!$I104)+1-1)))*(Reestr!$E104-Reestr!$F104)/Reestr!$G104,2)),2))</f>
        <v/>
      </c>
      <c r="O106" s="29" t="str">
        <f aca="false">IF(B106="","",SUM(C106:N106))</f>
        <v/>
      </c>
    </row>
    <row r="107" customFormat="false" ht="15" hidden="false" customHeight="false" outlineLevel="0" collapsed="false">
      <c r="A107" s="23" t="str">
        <f aca="false">Reestr!A105</f>
        <v/>
      </c>
      <c r="B107" s="5" t="str">
        <f aca="false">IF(Reestr!B105="","",Reestr!B105)</f>
        <v/>
      </c>
      <c r="C107" s="13" t="str">
        <f aca="false">IF(OR(Reestr!$E105="",Reestr!$H105=""),"",ROUND(IF((MAX(0,MIN(Reestr!$G105,(YEAR(C$7)-YEAR(Reestr!$I105))*12+MONTH(C$7)-MONTH(Reestr!$I105)+1)))&gt;=Reestr!$G105,Reestr!$E105-Reestr!$F105,ROUND((MAX(0,MIN(Reestr!$G105,(YEAR(C$7)-YEAR(Reestr!$I105))*12+MONTH(C$7)-MONTH(Reestr!$I105)+1)))*(Reestr!$E105-Reestr!$F105)/Reestr!$G105,2))-IF((MAX(0,MIN(Reestr!$G105,(YEAR(C$7)-YEAR(Reestr!$I105))*12+MONTH(C$7)-MONTH(Reestr!$I105)+1-1)))&gt;=Reestr!$G105,Reestr!$E105-Reestr!$F105,ROUND((MAX(0,MIN(Reestr!$G105,(YEAR(C$7)-YEAR(Reestr!$I105))*12+MONTH(C$7)-MONTH(Reestr!$I105)+1-1)))*(Reestr!$E105-Reestr!$F105)/Reestr!$G105,2)),2))</f>
        <v/>
      </c>
      <c r="D107" s="13" t="str">
        <f aca="false">IF(OR(Reestr!$E105="",Reestr!$H105=""),"",ROUND(IF((MAX(0,MIN(Reestr!$G105,(YEAR(D$7)-YEAR(Reestr!$I105))*12+MONTH(D$7)-MONTH(Reestr!$I105)+1)))&gt;=Reestr!$G105,Reestr!$E105-Reestr!$F105,ROUND((MAX(0,MIN(Reestr!$G105,(YEAR(D$7)-YEAR(Reestr!$I105))*12+MONTH(D$7)-MONTH(Reestr!$I105)+1)))*(Reestr!$E105-Reestr!$F105)/Reestr!$G105,2))-IF((MAX(0,MIN(Reestr!$G105,(YEAR(D$7)-YEAR(Reestr!$I105))*12+MONTH(D$7)-MONTH(Reestr!$I105)+1-1)))&gt;=Reestr!$G105,Reestr!$E105-Reestr!$F105,ROUND((MAX(0,MIN(Reestr!$G105,(YEAR(D$7)-YEAR(Reestr!$I105))*12+MONTH(D$7)-MONTH(Reestr!$I105)+1-1)))*(Reestr!$E105-Reestr!$F105)/Reestr!$G105,2)),2))</f>
        <v/>
      </c>
      <c r="E107" s="13" t="str">
        <f aca="false">IF(OR(Reestr!$E105="",Reestr!$H105=""),"",ROUND(IF((MAX(0,MIN(Reestr!$G105,(YEAR(E$7)-YEAR(Reestr!$I105))*12+MONTH(E$7)-MONTH(Reestr!$I105)+1)))&gt;=Reestr!$G105,Reestr!$E105-Reestr!$F105,ROUND((MAX(0,MIN(Reestr!$G105,(YEAR(E$7)-YEAR(Reestr!$I105))*12+MONTH(E$7)-MONTH(Reestr!$I105)+1)))*(Reestr!$E105-Reestr!$F105)/Reestr!$G105,2))-IF((MAX(0,MIN(Reestr!$G105,(YEAR(E$7)-YEAR(Reestr!$I105))*12+MONTH(E$7)-MONTH(Reestr!$I105)+1-1)))&gt;=Reestr!$G105,Reestr!$E105-Reestr!$F105,ROUND((MAX(0,MIN(Reestr!$G105,(YEAR(E$7)-YEAR(Reestr!$I105))*12+MONTH(E$7)-MONTH(Reestr!$I105)+1-1)))*(Reestr!$E105-Reestr!$F105)/Reestr!$G105,2)),2))</f>
        <v/>
      </c>
      <c r="F107" s="13" t="str">
        <f aca="false">IF(OR(Reestr!$E105="",Reestr!$H105=""),"",ROUND(IF((MAX(0,MIN(Reestr!$G105,(YEAR(F$7)-YEAR(Reestr!$I105))*12+MONTH(F$7)-MONTH(Reestr!$I105)+1)))&gt;=Reestr!$G105,Reestr!$E105-Reestr!$F105,ROUND((MAX(0,MIN(Reestr!$G105,(YEAR(F$7)-YEAR(Reestr!$I105))*12+MONTH(F$7)-MONTH(Reestr!$I105)+1)))*(Reestr!$E105-Reestr!$F105)/Reestr!$G105,2))-IF((MAX(0,MIN(Reestr!$G105,(YEAR(F$7)-YEAR(Reestr!$I105))*12+MONTH(F$7)-MONTH(Reestr!$I105)+1-1)))&gt;=Reestr!$G105,Reestr!$E105-Reestr!$F105,ROUND((MAX(0,MIN(Reestr!$G105,(YEAR(F$7)-YEAR(Reestr!$I105))*12+MONTH(F$7)-MONTH(Reestr!$I105)+1-1)))*(Reestr!$E105-Reestr!$F105)/Reestr!$G105,2)),2))</f>
        <v/>
      </c>
      <c r="G107" s="13" t="str">
        <f aca="false">IF(OR(Reestr!$E105="",Reestr!$H105=""),"",ROUND(IF((MAX(0,MIN(Reestr!$G105,(YEAR(G$7)-YEAR(Reestr!$I105))*12+MONTH(G$7)-MONTH(Reestr!$I105)+1)))&gt;=Reestr!$G105,Reestr!$E105-Reestr!$F105,ROUND((MAX(0,MIN(Reestr!$G105,(YEAR(G$7)-YEAR(Reestr!$I105))*12+MONTH(G$7)-MONTH(Reestr!$I105)+1)))*(Reestr!$E105-Reestr!$F105)/Reestr!$G105,2))-IF((MAX(0,MIN(Reestr!$G105,(YEAR(G$7)-YEAR(Reestr!$I105))*12+MONTH(G$7)-MONTH(Reestr!$I105)+1-1)))&gt;=Reestr!$G105,Reestr!$E105-Reestr!$F105,ROUND((MAX(0,MIN(Reestr!$G105,(YEAR(G$7)-YEAR(Reestr!$I105))*12+MONTH(G$7)-MONTH(Reestr!$I105)+1-1)))*(Reestr!$E105-Reestr!$F105)/Reestr!$G105,2)),2))</f>
        <v/>
      </c>
      <c r="H107" s="13" t="str">
        <f aca="false">IF(OR(Reestr!$E105="",Reestr!$H105=""),"",ROUND(IF((MAX(0,MIN(Reestr!$G105,(YEAR(H$7)-YEAR(Reestr!$I105))*12+MONTH(H$7)-MONTH(Reestr!$I105)+1)))&gt;=Reestr!$G105,Reestr!$E105-Reestr!$F105,ROUND((MAX(0,MIN(Reestr!$G105,(YEAR(H$7)-YEAR(Reestr!$I105))*12+MONTH(H$7)-MONTH(Reestr!$I105)+1)))*(Reestr!$E105-Reestr!$F105)/Reestr!$G105,2))-IF((MAX(0,MIN(Reestr!$G105,(YEAR(H$7)-YEAR(Reestr!$I105))*12+MONTH(H$7)-MONTH(Reestr!$I105)+1-1)))&gt;=Reestr!$G105,Reestr!$E105-Reestr!$F105,ROUND((MAX(0,MIN(Reestr!$G105,(YEAR(H$7)-YEAR(Reestr!$I105))*12+MONTH(H$7)-MONTH(Reestr!$I105)+1-1)))*(Reestr!$E105-Reestr!$F105)/Reestr!$G105,2)),2))</f>
        <v/>
      </c>
      <c r="I107" s="13" t="str">
        <f aca="false">IF(OR(Reestr!$E105="",Reestr!$H105=""),"",ROUND(IF((MAX(0,MIN(Reestr!$G105,(YEAR(I$7)-YEAR(Reestr!$I105))*12+MONTH(I$7)-MONTH(Reestr!$I105)+1)))&gt;=Reestr!$G105,Reestr!$E105-Reestr!$F105,ROUND((MAX(0,MIN(Reestr!$G105,(YEAR(I$7)-YEAR(Reestr!$I105))*12+MONTH(I$7)-MONTH(Reestr!$I105)+1)))*(Reestr!$E105-Reestr!$F105)/Reestr!$G105,2))-IF((MAX(0,MIN(Reestr!$G105,(YEAR(I$7)-YEAR(Reestr!$I105))*12+MONTH(I$7)-MONTH(Reestr!$I105)+1-1)))&gt;=Reestr!$G105,Reestr!$E105-Reestr!$F105,ROUND((MAX(0,MIN(Reestr!$G105,(YEAR(I$7)-YEAR(Reestr!$I105))*12+MONTH(I$7)-MONTH(Reestr!$I105)+1-1)))*(Reestr!$E105-Reestr!$F105)/Reestr!$G105,2)),2))</f>
        <v/>
      </c>
      <c r="J107" s="13" t="str">
        <f aca="false">IF(OR(Reestr!$E105="",Reestr!$H105=""),"",ROUND(IF((MAX(0,MIN(Reestr!$G105,(YEAR(J$7)-YEAR(Reestr!$I105))*12+MONTH(J$7)-MONTH(Reestr!$I105)+1)))&gt;=Reestr!$G105,Reestr!$E105-Reestr!$F105,ROUND((MAX(0,MIN(Reestr!$G105,(YEAR(J$7)-YEAR(Reestr!$I105))*12+MONTH(J$7)-MONTH(Reestr!$I105)+1)))*(Reestr!$E105-Reestr!$F105)/Reestr!$G105,2))-IF((MAX(0,MIN(Reestr!$G105,(YEAR(J$7)-YEAR(Reestr!$I105))*12+MONTH(J$7)-MONTH(Reestr!$I105)+1-1)))&gt;=Reestr!$G105,Reestr!$E105-Reestr!$F105,ROUND((MAX(0,MIN(Reestr!$G105,(YEAR(J$7)-YEAR(Reestr!$I105))*12+MONTH(J$7)-MONTH(Reestr!$I105)+1-1)))*(Reestr!$E105-Reestr!$F105)/Reestr!$G105,2)),2))</f>
        <v/>
      </c>
      <c r="K107" s="13" t="str">
        <f aca="false">IF(OR(Reestr!$E105="",Reestr!$H105=""),"",ROUND(IF((MAX(0,MIN(Reestr!$G105,(YEAR(K$7)-YEAR(Reestr!$I105))*12+MONTH(K$7)-MONTH(Reestr!$I105)+1)))&gt;=Reestr!$G105,Reestr!$E105-Reestr!$F105,ROUND((MAX(0,MIN(Reestr!$G105,(YEAR(K$7)-YEAR(Reestr!$I105))*12+MONTH(K$7)-MONTH(Reestr!$I105)+1)))*(Reestr!$E105-Reestr!$F105)/Reestr!$G105,2))-IF((MAX(0,MIN(Reestr!$G105,(YEAR(K$7)-YEAR(Reestr!$I105))*12+MONTH(K$7)-MONTH(Reestr!$I105)+1-1)))&gt;=Reestr!$G105,Reestr!$E105-Reestr!$F105,ROUND((MAX(0,MIN(Reestr!$G105,(YEAR(K$7)-YEAR(Reestr!$I105))*12+MONTH(K$7)-MONTH(Reestr!$I105)+1-1)))*(Reestr!$E105-Reestr!$F105)/Reestr!$G105,2)),2))</f>
        <v/>
      </c>
      <c r="L107" s="13" t="str">
        <f aca="false">IF(OR(Reestr!$E105="",Reestr!$H105=""),"",ROUND(IF((MAX(0,MIN(Reestr!$G105,(YEAR(L$7)-YEAR(Reestr!$I105))*12+MONTH(L$7)-MONTH(Reestr!$I105)+1)))&gt;=Reestr!$G105,Reestr!$E105-Reestr!$F105,ROUND((MAX(0,MIN(Reestr!$G105,(YEAR(L$7)-YEAR(Reestr!$I105))*12+MONTH(L$7)-MONTH(Reestr!$I105)+1)))*(Reestr!$E105-Reestr!$F105)/Reestr!$G105,2))-IF((MAX(0,MIN(Reestr!$G105,(YEAR(L$7)-YEAR(Reestr!$I105))*12+MONTH(L$7)-MONTH(Reestr!$I105)+1-1)))&gt;=Reestr!$G105,Reestr!$E105-Reestr!$F105,ROUND((MAX(0,MIN(Reestr!$G105,(YEAR(L$7)-YEAR(Reestr!$I105))*12+MONTH(L$7)-MONTH(Reestr!$I105)+1-1)))*(Reestr!$E105-Reestr!$F105)/Reestr!$G105,2)),2))</f>
        <v/>
      </c>
      <c r="M107" s="13" t="str">
        <f aca="false">IF(OR(Reestr!$E105="",Reestr!$H105=""),"",ROUND(IF((MAX(0,MIN(Reestr!$G105,(YEAR(M$7)-YEAR(Reestr!$I105))*12+MONTH(M$7)-MONTH(Reestr!$I105)+1)))&gt;=Reestr!$G105,Reestr!$E105-Reestr!$F105,ROUND((MAX(0,MIN(Reestr!$G105,(YEAR(M$7)-YEAR(Reestr!$I105))*12+MONTH(M$7)-MONTH(Reestr!$I105)+1)))*(Reestr!$E105-Reestr!$F105)/Reestr!$G105,2))-IF((MAX(0,MIN(Reestr!$G105,(YEAR(M$7)-YEAR(Reestr!$I105))*12+MONTH(M$7)-MONTH(Reestr!$I105)+1-1)))&gt;=Reestr!$G105,Reestr!$E105-Reestr!$F105,ROUND((MAX(0,MIN(Reestr!$G105,(YEAR(M$7)-YEAR(Reestr!$I105))*12+MONTH(M$7)-MONTH(Reestr!$I105)+1-1)))*(Reestr!$E105-Reestr!$F105)/Reestr!$G105,2)),2))</f>
        <v/>
      </c>
      <c r="N107" s="13" t="str">
        <f aca="false">IF(OR(Reestr!$E105="",Reestr!$H105=""),"",ROUND(IF((MAX(0,MIN(Reestr!$G105,(YEAR(N$7)-YEAR(Reestr!$I105))*12+MONTH(N$7)-MONTH(Reestr!$I105)+1)))&gt;=Reestr!$G105,Reestr!$E105-Reestr!$F105,ROUND((MAX(0,MIN(Reestr!$G105,(YEAR(N$7)-YEAR(Reestr!$I105))*12+MONTH(N$7)-MONTH(Reestr!$I105)+1)))*(Reestr!$E105-Reestr!$F105)/Reestr!$G105,2))-IF((MAX(0,MIN(Reestr!$G105,(YEAR(N$7)-YEAR(Reestr!$I105))*12+MONTH(N$7)-MONTH(Reestr!$I105)+1-1)))&gt;=Reestr!$G105,Reestr!$E105-Reestr!$F105,ROUND((MAX(0,MIN(Reestr!$G105,(YEAR(N$7)-YEAR(Reestr!$I105))*12+MONTH(N$7)-MONTH(Reestr!$I105)+1-1)))*(Reestr!$E105-Reestr!$F105)/Reestr!$G105,2)),2))</f>
        <v/>
      </c>
      <c r="O107" s="29" t="str">
        <f aca="false">IF(B107="","",SUM(C107:N107))</f>
        <v/>
      </c>
    </row>
    <row r="108" customFormat="false" ht="15" hidden="false" customHeight="false" outlineLevel="0" collapsed="false">
      <c r="A108" s="23" t="str">
        <f aca="false">Reestr!A106</f>
        <v/>
      </c>
      <c r="B108" s="5" t="str">
        <f aca="false">IF(Reestr!B106="","",Reestr!B106)</f>
        <v/>
      </c>
      <c r="C108" s="13" t="str">
        <f aca="false">IF(OR(Reestr!$E106="",Reestr!$H106=""),"",ROUND(IF((MAX(0,MIN(Reestr!$G106,(YEAR(C$7)-YEAR(Reestr!$I106))*12+MONTH(C$7)-MONTH(Reestr!$I106)+1)))&gt;=Reestr!$G106,Reestr!$E106-Reestr!$F106,ROUND((MAX(0,MIN(Reestr!$G106,(YEAR(C$7)-YEAR(Reestr!$I106))*12+MONTH(C$7)-MONTH(Reestr!$I106)+1)))*(Reestr!$E106-Reestr!$F106)/Reestr!$G106,2))-IF((MAX(0,MIN(Reestr!$G106,(YEAR(C$7)-YEAR(Reestr!$I106))*12+MONTH(C$7)-MONTH(Reestr!$I106)+1-1)))&gt;=Reestr!$G106,Reestr!$E106-Reestr!$F106,ROUND((MAX(0,MIN(Reestr!$G106,(YEAR(C$7)-YEAR(Reestr!$I106))*12+MONTH(C$7)-MONTH(Reestr!$I106)+1-1)))*(Reestr!$E106-Reestr!$F106)/Reestr!$G106,2)),2))</f>
        <v/>
      </c>
      <c r="D108" s="13" t="str">
        <f aca="false">IF(OR(Reestr!$E106="",Reestr!$H106=""),"",ROUND(IF((MAX(0,MIN(Reestr!$G106,(YEAR(D$7)-YEAR(Reestr!$I106))*12+MONTH(D$7)-MONTH(Reestr!$I106)+1)))&gt;=Reestr!$G106,Reestr!$E106-Reestr!$F106,ROUND((MAX(0,MIN(Reestr!$G106,(YEAR(D$7)-YEAR(Reestr!$I106))*12+MONTH(D$7)-MONTH(Reestr!$I106)+1)))*(Reestr!$E106-Reestr!$F106)/Reestr!$G106,2))-IF((MAX(0,MIN(Reestr!$G106,(YEAR(D$7)-YEAR(Reestr!$I106))*12+MONTH(D$7)-MONTH(Reestr!$I106)+1-1)))&gt;=Reestr!$G106,Reestr!$E106-Reestr!$F106,ROUND((MAX(0,MIN(Reestr!$G106,(YEAR(D$7)-YEAR(Reestr!$I106))*12+MONTH(D$7)-MONTH(Reestr!$I106)+1-1)))*(Reestr!$E106-Reestr!$F106)/Reestr!$G106,2)),2))</f>
        <v/>
      </c>
      <c r="E108" s="13" t="str">
        <f aca="false">IF(OR(Reestr!$E106="",Reestr!$H106=""),"",ROUND(IF((MAX(0,MIN(Reestr!$G106,(YEAR(E$7)-YEAR(Reestr!$I106))*12+MONTH(E$7)-MONTH(Reestr!$I106)+1)))&gt;=Reestr!$G106,Reestr!$E106-Reestr!$F106,ROUND((MAX(0,MIN(Reestr!$G106,(YEAR(E$7)-YEAR(Reestr!$I106))*12+MONTH(E$7)-MONTH(Reestr!$I106)+1)))*(Reestr!$E106-Reestr!$F106)/Reestr!$G106,2))-IF((MAX(0,MIN(Reestr!$G106,(YEAR(E$7)-YEAR(Reestr!$I106))*12+MONTH(E$7)-MONTH(Reestr!$I106)+1-1)))&gt;=Reestr!$G106,Reestr!$E106-Reestr!$F106,ROUND((MAX(0,MIN(Reestr!$G106,(YEAR(E$7)-YEAR(Reestr!$I106))*12+MONTH(E$7)-MONTH(Reestr!$I106)+1-1)))*(Reestr!$E106-Reestr!$F106)/Reestr!$G106,2)),2))</f>
        <v/>
      </c>
      <c r="F108" s="13" t="str">
        <f aca="false">IF(OR(Reestr!$E106="",Reestr!$H106=""),"",ROUND(IF((MAX(0,MIN(Reestr!$G106,(YEAR(F$7)-YEAR(Reestr!$I106))*12+MONTH(F$7)-MONTH(Reestr!$I106)+1)))&gt;=Reestr!$G106,Reestr!$E106-Reestr!$F106,ROUND((MAX(0,MIN(Reestr!$G106,(YEAR(F$7)-YEAR(Reestr!$I106))*12+MONTH(F$7)-MONTH(Reestr!$I106)+1)))*(Reestr!$E106-Reestr!$F106)/Reestr!$G106,2))-IF((MAX(0,MIN(Reestr!$G106,(YEAR(F$7)-YEAR(Reestr!$I106))*12+MONTH(F$7)-MONTH(Reestr!$I106)+1-1)))&gt;=Reestr!$G106,Reestr!$E106-Reestr!$F106,ROUND((MAX(0,MIN(Reestr!$G106,(YEAR(F$7)-YEAR(Reestr!$I106))*12+MONTH(F$7)-MONTH(Reestr!$I106)+1-1)))*(Reestr!$E106-Reestr!$F106)/Reestr!$G106,2)),2))</f>
        <v/>
      </c>
      <c r="G108" s="13" t="str">
        <f aca="false">IF(OR(Reestr!$E106="",Reestr!$H106=""),"",ROUND(IF((MAX(0,MIN(Reestr!$G106,(YEAR(G$7)-YEAR(Reestr!$I106))*12+MONTH(G$7)-MONTH(Reestr!$I106)+1)))&gt;=Reestr!$G106,Reestr!$E106-Reestr!$F106,ROUND((MAX(0,MIN(Reestr!$G106,(YEAR(G$7)-YEAR(Reestr!$I106))*12+MONTH(G$7)-MONTH(Reestr!$I106)+1)))*(Reestr!$E106-Reestr!$F106)/Reestr!$G106,2))-IF((MAX(0,MIN(Reestr!$G106,(YEAR(G$7)-YEAR(Reestr!$I106))*12+MONTH(G$7)-MONTH(Reestr!$I106)+1-1)))&gt;=Reestr!$G106,Reestr!$E106-Reestr!$F106,ROUND((MAX(0,MIN(Reestr!$G106,(YEAR(G$7)-YEAR(Reestr!$I106))*12+MONTH(G$7)-MONTH(Reestr!$I106)+1-1)))*(Reestr!$E106-Reestr!$F106)/Reestr!$G106,2)),2))</f>
        <v/>
      </c>
      <c r="H108" s="13" t="str">
        <f aca="false">IF(OR(Reestr!$E106="",Reestr!$H106=""),"",ROUND(IF((MAX(0,MIN(Reestr!$G106,(YEAR(H$7)-YEAR(Reestr!$I106))*12+MONTH(H$7)-MONTH(Reestr!$I106)+1)))&gt;=Reestr!$G106,Reestr!$E106-Reestr!$F106,ROUND((MAX(0,MIN(Reestr!$G106,(YEAR(H$7)-YEAR(Reestr!$I106))*12+MONTH(H$7)-MONTH(Reestr!$I106)+1)))*(Reestr!$E106-Reestr!$F106)/Reestr!$G106,2))-IF((MAX(0,MIN(Reestr!$G106,(YEAR(H$7)-YEAR(Reestr!$I106))*12+MONTH(H$7)-MONTH(Reestr!$I106)+1-1)))&gt;=Reestr!$G106,Reestr!$E106-Reestr!$F106,ROUND((MAX(0,MIN(Reestr!$G106,(YEAR(H$7)-YEAR(Reestr!$I106))*12+MONTH(H$7)-MONTH(Reestr!$I106)+1-1)))*(Reestr!$E106-Reestr!$F106)/Reestr!$G106,2)),2))</f>
        <v/>
      </c>
      <c r="I108" s="13" t="str">
        <f aca="false">IF(OR(Reestr!$E106="",Reestr!$H106=""),"",ROUND(IF((MAX(0,MIN(Reestr!$G106,(YEAR(I$7)-YEAR(Reestr!$I106))*12+MONTH(I$7)-MONTH(Reestr!$I106)+1)))&gt;=Reestr!$G106,Reestr!$E106-Reestr!$F106,ROUND((MAX(0,MIN(Reestr!$G106,(YEAR(I$7)-YEAR(Reestr!$I106))*12+MONTH(I$7)-MONTH(Reestr!$I106)+1)))*(Reestr!$E106-Reestr!$F106)/Reestr!$G106,2))-IF((MAX(0,MIN(Reestr!$G106,(YEAR(I$7)-YEAR(Reestr!$I106))*12+MONTH(I$7)-MONTH(Reestr!$I106)+1-1)))&gt;=Reestr!$G106,Reestr!$E106-Reestr!$F106,ROUND((MAX(0,MIN(Reestr!$G106,(YEAR(I$7)-YEAR(Reestr!$I106))*12+MONTH(I$7)-MONTH(Reestr!$I106)+1-1)))*(Reestr!$E106-Reestr!$F106)/Reestr!$G106,2)),2))</f>
        <v/>
      </c>
      <c r="J108" s="13" t="str">
        <f aca="false">IF(OR(Reestr!$E106="",Reestr!$H106=""),"",ROUND(IF((MAX(0,MIN(Reestr!$G106,(YEAR(J$7)-YEAR(Reestr!$I106))*12+MONTH(J$7)-MONTH(Reestr!$I106)+1)))&gt;=Reestr!$G106,Reestr!$E106-Reestr!$F106,ROUND((MAX(0,MIN(Reestr!$G106,(YEAR(J$7)-YEAR(Reestr!$I106))*12+MONTH(J$7)-MONTH(Reestr!$I106)+1)))*(Reestr!$E106-Reestr!$F106)/Reestr!$G106,2))-IF((MAX(0,MIN(Reestr!$G106,(YEAR(J$7)-YEAR(Reestr!$I106))*12+MONTH(J$7)-MONTH(Reestr!$I106)+1-1)))&gt;=Reestr!$G106,Reestr!$E106-Reestr!$F106,ROUND((MAX(0,MIN(Reestr!$G106,(YEAR(J$7)-YEAR(Reestr!$I106))*12+MONTH(J$7)-MONTH(Reestr!$I106)+1-1)))*(Reestr!$E106-Reestr!$F106)/Reestr!$G106,2)),2))</f>
        <v/>
      </c>
      <c r="K108" s="13" t="str">
        <f aca="false">IF(OR(Reestr!$E106="",Reestr!$H106=""),"",ROUND(IF((MAX(0,MIN(Reestr!$G106,(YEAR(K$7)-YEAR(Reestr!$I106))*12+MONTH(K$7)-MONTH(Reestr!$I106)+1)))&gt;=Reestr!$G106,Reestr!$E106-Reestr!$F106,ROUND((MAX(0,MIN(Reestr!$G106,(YEAR(K$7)-YEAR(Reestr!$I106))*12+MONTH(K$7)-MONTH(Reestr!$I106)+1)))*(Reestr!$E106-Reestr!$F106)/Reestr!$G106,2))-IF((MAX(0,MIN(Reestr!$G106,(YEAR(K$7)-YEAR(Reestr!$I106))*12+MONTH(K$7)-MONTH(Reestr!$I106)+1-1)))&gt;=Reestr!$G106,Reestr!$E106-Reestr!$F106,ROUND((MAX(0,MIN(Reestr!$G106,(YEAR(K$7)-YEAR(Reestr!$I106))*12+MONTH(K$7)-MONTH(Reestr!$I106)+1-1)))*(Reestr!$E106-Reestr!$F106)/Reestr!$G106,2)),2))</f>
        <v/>
      </c>
      <c r="L108" s="13" t="str">
        <f aca="false">IF(OR(Reestr!$E106="",Reestr!$H106=""),"",ROUND(IF((MAX(0,MIN(Reestr!$G106,(YEAR(L$7)-YEAR(Reestr!$I106))*12+MONTH(L$7)-MONTH(Reestr!$I106)+1)))&gt;=Reestr!$G106,Reestr!$E106-Reestr!$F106,ROUND((MAX(0,MIN(Reestr!$G106,(YEAR(L$7)-YEAR(Reestr!$I106))*12+MONTH(L$7)-MONTH(Reestr!$I106)+1)))*(Reestr!$E106-Reestr!$F106)/Reestr!$G106,2))-IF((MAX(0,MIN(Reestr!$G106,(YEAR(L$7)-YEAR(Reestr!$I106))*12+MONTH(L$7)-MONTH(Reestr!$I106)+1-1)))&gt;=Reestr!$G106,Reestr!$E106-Reestr!$F106,ROUND((MAX(0,MIN(Reestr!$G106,(YEAR(L$7)-YEAR(Reestr!$I106))*12+MONTH(L$7)-MONTH(Reestr!$I106)+1-1)))*(Reestr!$E106-Reestr!$F106)/Reestr!$G106,2)),2))</f>
        <v/>
      </c>
      <c r="M108" s="13" t="str">
        <f aca="false">IF(OR(Reestr!$E106="",Reestr!$H106=""),"",ROUND(IF((MAX(0,MIN(Reestr!$G106,(YEAR(M$7)-YEAR(Reestr!$I106))*12+MONTH(M$7)-MONTH(Reestr!$I106)+1)))&gt;=Reestr!$G106,Reestr!$E106-Reestr!$F106,ROUND((MAX(0,MIN(Reestr!$G106,(YEAR(M$7)-YEAR(Reestr!$I106))*12+MONTH(M$7)-MONTH(Reestr!$I106)+1)))*(Reestr!$E106-Reestr!$F106)/Reestr!$G106,2))-IF((MAX(0,MIN(Reestr!$G106,(YEAR(M$7)-YEAR(Reestr!$I106))*12+MONTH(M$7)-MONTH(Reestr!$I106)+1-1)))&gt;=Reestr!$G106,Reestr!$E106-Reestr!$F106,ROUND((MAX(0,MIN(Reestr!$G106,(YEAR(M$7)-YEAR(Reestr!$I106))*12+MONTH(M$7)-MONTH(Reestr!$I106)+1-1)))*(Reestr!$E106-Reestr!$F106)/Reestr!$G106,2)),2))</f>
        <v/>
      </c>
      <c r="N108" s="13" t="str">
        <f aca="false">IF(OR(Reestr!$E106="",Reestr!$H106=""),"",ROUND(IF((MAX(0,MIN(Reestr!$G106,(YEAR(N$7)-YEAR(Reestr!$I106))*12+MONTH(N$7)-MONTH(Reestr!$I106)+1)))&gt;=Reestr!$G106,Reestr!$E106-Reestr!$F106,ROUND((MAX(0,MIN(Reestr!$G106,(YEAR(N$7)-YEAR(Reestr!$I106))*12+MONTH(N$7)-MONTH(Reestr!$I106)+1)))*(Reestr!$E106-Reestr!$F106)/Reestr!$G106,2))-IF((MAX(0,MIN(Reestr!$G106,(YEAR(N$7)-YEAR(Reestr!$I106))*12+MONTH(N$7)-MONTH(Reestr!$I106)+1-1)))&gt;=Reestr!$G106,Reestr!$E106-Reestr!$F106,ROUND((MAX(0,MIN(Reestr!$G106,(YEAR(N$7)-YEAR(Reestr!$I106))*12+MONTH(N$7)-MONTH(Reestr!$I106)+1-1)))*(Reestr!$E106-Reestr!$F106)/Reestr!$G106,2)),2))</f>
        <v/>
      </c>
      <c r="O108" s="29" t="str">
        <f aca="false">IF(B108="","",SUM(C108:N108))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2" customFormat="false" ht="15" hidden="false" customHeight="false" outlineLevel="0" collapsed="false">
      <c r="A2" s="21" t="s">
        <v>83</v>
      </c>
    </row>
    <row r="3" customFormat="false" ht="15" hidden="false" customHeight="false" outlineLevel="0" collapsed="false">
      <c r="A3" s="30" t="s">
        <v>84</v>
      </c>
    </row>
    <row r="4" customFormat="false" ht="15" hidden="false" customHeight="false" outlineLevel="0" collapsed="false">
      <c r="A4" s="30" t="s">
        <v>85</v>
      </c>
    </row>
    <row r="5" customFormat="false" ht="15" hidden="false" customHeight="false" outlineLevel="0" collapsed="false">
      <c r="A5" s="30" t="s">
        <v>86</v>
      </c>
    </row>
    <row r="6" customFormat="false" ht="15" hidden="false" customHeight="false" outlineLevel="0" collapsed="false">
      <c r="A6" s="30" t="s">
        <v>87</v>
      </c>
    </row>
    <row r="7" customFormat="false" ht="15" hidden="false" customHeight="false" outlineLevel="0" collapsed="false">
      <c r="A7" s="30"/>
    </row>
    <row r="8" customFormat="false" ht="15" hidden="false" customHeight="false" outlineLevel="0" collapsed="false">
      <c r="A8" s="21" t="s">
        <v>88</v>
      </c>
    </row>
    <row r="9" customFormat="false" ht="15" hidden="false" customHeight="false" outlineLevel="0" collapsed="false">
      <c r="A9" s="30" t="s">
        <v>89</v>
      </c>
    </row>
    <row r="10" customFormat="false" ht="15" hidden="false" customHeight="false" outlineLevel="0" collapsed="false">
      <c r="A10" s="30" t="s">
        <v>90</v>
      </c>
    </row>
    <row r="11" customFormat="false" ht="15" hidden="false" customHeight="false" outlineLevel="0" collapsed="false">
      <c r="A11" s="30" t="s">
        <v>91</v>
      </c>
    </row>
    <row r="12" customFormat="false" ht="15" hidden="false" customHeight="false" outlineLevel="0" collapsed="false">
      <c r="A12" s="30" t="s">
        <v>92</v>
      </c>
    </row>
    <row r="13" customFormat="false" ht="15" hidden="false" customHeight="false" outlineLevel="0" collapsed="false">
      <c r="A13" s="30" t="s">
        <v>93</v>
      </c>
    </row>
    <row r="14" customFormat="false" ht="15" hidden="false" customHeight="false" outlineLevel="0" collapsed="false">
      <c r="A14" s="30" t="s">
        <v>94</v>
      </c>
    </row>
    <row r="15" customFormat="false" ht="15" hidden="false" customHeight="false" outlineLevel="0" collapsed="false">
      <c r="A15" s="30"/>
    </row>
    <row r="16" customFormat="false" ht="15" hidden="false" customHeight="false" outlineLevel="0" collapsed="false">
      <c r="A16" s="21" t="s">
        <v>95</v>
      </c>
    </row>
    <row r="17" customFormat="false" ht="15" hidden="false" customHeight="false" outlineLevel="0" collapsed="false">
      <c r="A17" s="30" t="s">
        <v>96</v>
      </c>
    </row>
    <row r="18" customFormat="false" ht="15" hidden="false" customHeight="false" outlineLevel="0" collapsed="false">
      <c r="A18" s="30" t="s">
        <v>97</v>
      </c>
    </row>
    <row r="19" customFormat="false" ht="15" hidden="false" customHeight="false" outlineLevel="0" collapsed="false">
      <c r="A19" s="30"/>
    </row>
    <row r="20" customFormat="false" ht="15" hidden="false" customHeight="false" outlineLevel="0" collapsed="false">
      <c r="A20" s="21" t="s">
        <v>98</v>
      </c>
    </row>
    <row r="21" customFormat="false" ht="15" hidden="false" customHeight="false" outlineLevel="0" collapsed="false">
      <c r="A21" s="30" t="s">
        <v>99</v>
      </c>
    </row>
    <row r="22" customFormat="false" ht="15" hidden="false" customHeight="false" outlineLevel="0" collapsed="false">
      <c r="A22" s="30" t="s">
        <v>100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2026-10-31T18:42:08Z</dcterms:created>
  <dc:creator>openpyxl</dc:creator>
  <dc:description/>
  <dc:language>en-US</dc:language>
  <cp:lastModifiedBy/>
  <dcterms:modified xsi:type="dcterms:W3CDTF">2026-10-31T23:42:09Z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